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S:\SHARED\Energy - Future Storage Process\Waste Management\RFP - Waste and Recycle Services\GISD Draft RFP Folder\RFP Questions Responses\"/>
    </mc:Choice>
  </mc:AlternateContent>
  <bookViews>
    <workbookView xWindow="0" yWindow="0" windowWidth="25200" windowHeight="11988" tabRatio="812" activeTab="6"/>
  </bookViews>
  <sheets>
    <sheet name="Data Sheet" sheetId="1" r:id="rId1"/>
    <sheet name="Sep Summary" sheetId="3" r:id="rId2"/>
    <sheet name="Chart1-Elem" sheetId="4" r:id="rId3"/>
    <sheet name="Chart1-Elem (2)" sheetId="8" r:id="rId4"/>
    <sheet name="Chart2-Middle" sheetId="5" r:id="rId5"/>
    <sheet name="Chart3-High" sheetId="6" r:id="rId6"/>
    <sheet name="Chart4-Admin&amp;Oth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7" i="1" l="1"/>
  <c r="I177" i="1"/>
  <c r="H177" i="1"/>
  <c r="G177" i="1"/>
  <c r="S123" i="1"/>
  <c r="R122" i="1"/>
  <c r="Q122" i="1"/>
  <c r="R121" i="1"/>
  <c r="Q121" i="1"/>
  <c r="R120" i="1"/>
  <c r="Q120" i="1"/>
  <c r="P113" i="1"/>
  <c r="P122" i="1" s="1"/>
  <c r="J113" i="1"/>
  <c r="I113" i="1"/>
  <c r="H113" i="1"/>
  <c r="G113" i="1"/>
  <c r="K112" i="1"/>
  <c r="K111" i="1"/>
  <c r="AG110" i="1"/>
  <c r="AA110" i="1"/>
  <c r="U110" i="1"/>
  <c r="K110" i="1"/>
  <c r="K109" i="1"/>
  <c r="K108" i="1"/>
  <c r="K107" i="1"/>
  <c r="K106" i="1"/>
  <c r="K105" i="1"/>
  <c r="K104" i="1"/>
  <c r="K103" i="1"/>
  <c r="AG102" i="1"/>
  <c r="AA102" i="1"/>
  <c r="U102" i="1"/>
  <c r="K102" i="1"/>
  <c r="K101" i="1"/>
  <c r="K100" i="1"/>
  <c r="K99" i="1"/>
  <c r="K98" i="1"/>
  <c r="K97" i="1"/>
  <c r="J95" i="1"/>
  <c r="I95" i="1"/>
  <c r="H95" i="1"/>
  <c r="G95" i="1"/>
  <c r="K94" i="1"/>
  <c r="AG93" i="1"/>
  <c r="U93" i="1"/>
  <c r="P93" i="1"/>
  <c r="K93" i="1"/>
  <c r="K92" i="1"/>
  <c r="K91" i="1"/>
  <c r="AG90" i="1"/>
  <c r="U90" i="1"/>
  <c r="P90" i="1"/>
  <c r="K90" i="1"/>
  <c r="K89" i="1"/>
  <c r="AG88" i="1"/>
  <c r="U88" i="1"/>
  <c r="P88" i="1"/>
  <c r="K88" i="1"/>
  <c r="K87" i="1"/>
  <c r="K86" i="1"/>
  <c r="AG85" i="1"/>
  <c r="U85" i="1"/>
  <c r="P85" i="1"/>
  <c r="K85" i="1"/>
  <c r="K84" i="1"/>
  <c r="K83" i="1"/>
  <c r="AG82" i="1"/>
  <c r="U82" i="1"/>
  <c r="P82" i="1"/>
  <c r="K82" i="1"/>
  <c r="K81" i="1"/>
  <c r="K80" i="1"/>
  <c r="AG79" i="1"/>
  <c r="U79" i="1"/>
  <c r="P79" i="1"/>
  <c r="K79" i="1"/>
  <c r="K78" i="1"/>
  <c r="K77" i="1"/>
  <c r="AG76" i="1"/>
  <c r="U76" i="1"/>
  <c r="P76" i="1"/>
  <c r="P95" i="1" s="1"/>
  <c r="P121" i="1" s="1"/>
  <c r="K76" i="1"/>
  <c r="P74" i="1"/>
  <c r="P120" i="1" s="1"/>
  <c r="J74" i="1"/>
  <c r="I74" i="1"/>
  <c r="H74" i="1"/>
  <c r="G74" i="1"/>
  <c r="K73" i="1"/>
  <c r="K72" i="1"/>
  <c r="K71" i="1"/>
  <c r="AG70" i="1"/>
  <c r="U70" i="1"/>
  <c r="K70" i="1"/>
  <c r="K69" i="1"/>
  <c r="K68" i="1"/>
  <c r="K67" i="1"/>
  <c r="K66" i="1"/>
  <c r="K65" i="1"/>
  <c r="K64" i="1"/>
  <c r="K63" i="1"/>
  <c r="K62" i="1"/>
  <c r="K61" i="1"/>
  <c r="AG59" i="1"/>
  <c r="AH115" i="1" s="1"/>
  <c r="AC59" i="1"/>
  <c r="AA59" i="1"/>
  <c r="R119" i="1" s="1"/>
  <c r="R123" i="1" s="1"/>
  <c r="W59" i="1"/>
  <c r="W115" i="1" s="1"/>
  <c r="U59" i="1"/>
  <c r="Q119" i="1" s="1"/>
  <c r="P59" i="1"/>
  <c r="J59" i="1"/>
  <c r="I59" i="1"/>
  <c r="H59" i="1"/>
  <c r="G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74" i="1" l="1"/>
  <c r="O120" i="1" s="1"/>
  <c r="T120" i="1" s="1"/>
  <c r="P115" i="1"/>
  <c r="Q123" i="1"/>
  <c r="K177" i="1"/>
  <c r="K95" i="1"/>
  <c r="O121" i="1" s="1"/>
  <c r="T121" i="1" s="1"/>
  <c r="K59" i="1"/>
  <c r="K113" i="1"/>
  <c r="O122" i="1" s="1"/>
  <c r="T122" i="1" s="1"/>
  <c r="O119" i="1"/>
  <c r="V115" i="1"/>
  <c r="P119" i="1"/>
  <c r="P123" i="1" s="1"/>
  <c r="AA115" i="1"/>
  <c r="K115" i="1" l="1"/>
  <c r="K179" i="1" s="1"/>
  <c r="T119" i="1"/>
  <c r="T123" i="1" s="1"/>
  <c r="O123" i="1" l="1"/>
</calcChain>
</file>

<file path=xl/sharedStrings.xml><?xml version="1.0" encoding="utf-8"?>
<sst xmlns="http://schemas.openxmlformats.org/spreadsheetml/2006/main" count="587" uniqueCount="101">
  <si>
    <t>order</t>
  </si>
  <si>
    <t>PERSON_LNM</t>
  </si>
  <si>
    <t>May</t>
  </si>
  <si>
    <t>June</t>
  </si>
  <si>
    <t>July</t>
  </si>
  <si>
    <t>Aug</t>
  </si>
  <si>
    <t>SEP</t>
  </si>
  <si>
    <t>GISD DORSEY ELEM</t>
  </si>
  <si>
    <t>GISD BACK ELEMENTARY</t>
  </si>
  <si>
    <t>GISD KEELEY ELEMENTARY</t>
  </si>
  <si>
    <t>LIBERTY GROVE ELEM.</t>
  </si>
  <si>
    <t>GISD GIDDENS-STEADHAM ELEM</t>
  </si>
  <si>
    <t>GISD PEARSON ELEM</t>
  </si>
  <si>
    <t>GISD HERFURTH ELEM</t>
  </si>
  <si>
    <t>GISD STEPHENS ELEM</t>
  </si>
  <si>
    <t>GISD ROWLETT ELEM</t>
  </si>
  <si>
    <t>PARSON ADMIN</t>
  </si>
  <si>
    <t>0</t>
  </si>
  <si>
    <t>GISD KIMBERLIN ELEM</t>
  </si>
  <si>
    <t>GISD WATSON ELEM</t>
  </si>
  <si>
    <t>GISD HILLSIDE ELEM</t>
  </si>
  <si>
    <t>GISD CENTERVILLE ELEM</t>
  </si>
  <si>
    <t>GISD CLUB HILL ELEM</t>
  </si>
  <si>
    <t>GISD HANDLEY ELEM</t>
  </si>
  <si>
    <t>CARVER ELEM.</t>
  </si>
  <si>
    <t>GISD SHUGART ELEM</t>
  </si>
  <si>
    <t>GISD COUCH ELEMENTARY</t>
  </si>
  <si>
    <t>GISD TOLER ELEM</t>
  </si>
  <si>
    <t>GISD VIAL ELEM</t>
  </si>
  <si>
    <t>GISD HEATHER GLEN ELEM</t>
  </si>
  <si>
    <t>GISD MONTCLAIR ELEM</t>
  </si>
  <si>
    <t>GISD ROACH ELEM</t>
  </si>
  <si>
    <t>GISD SOUTHGATE ELEM</t>
  </si>
  <si>
    <t>GISD CALDWELL ELEM</t>
  </si>
  <si>
    <t>GISD WARREN ELEM</t>
  </si>
  <si>
    <t>GISD CISNEROS Pre-K</t>
  </si>
  <si>
    <t>GISD DAUGHERTY ELEM</t>
  </si>
  <si>
    <t>GISD WILLIAMS ELEM</t>
  </si>
  <si>
    <t>GISD PARKCREST ELEM</t>
  </si>
  <si>
    <t>GISD FREEMAN ELEM</t>
  </si>
  <si>
    <t>GISD GOLDEN MEADOWS EL</t>
  </si>
  <si>
    <t>JILL SHUGART ELEM</t>
  </si>
  <si>
    <t>GISD SHOREHAVEN ELEM</t>
  </si>
  <si>
    <t>GISD WEAVER ELEM</t>
  </si>
  <si>
    <t>GISD NORTHLAKE ELEM</t>
  </si>
  <si>
    <t>GISD LISTER ELEM</t>
  </si>
  <si>
    <t>GISD SEWELL ELEM</t>
  </si>
  <si>
    <t>GISD ARMSTRONG ELEMENTARY</t>
  </si>
  <si>
    <t>GISD EARL LUNA ELEM</t>
  </si>
  <si>
    <t>GISD ABBETT ELEM</t>
  </si>
  <si>
    <t>GISD SPRING CREEK ELEM</t>
  </si>
  <si>
    <t>GISD HICKMAN ELEM</t>
  </si>
  <si>
    <t>GISD PARSONS PRE-K</t>
  </si>
  <si>
    <t>GISD ETHRIDGE ELEM</t>
  </si>
  <si>
    <t>GISD COOPER ELEMENTARY</t>
  </si>
  <si>
    <t>GISD DAVIS ELEMENATARY</t>
  </si>
  <si>
    <t>GISD BEAVER ELEMENTARY</t>
  </si>
  <si>
    <t>GISD BRADFIELD ELEM</t>
  </si>
  <si>
    <t>GISD BULLOCK ELEM</t>
  </si>
  <si>
    <t>GISD WALNUT GLEN ELEM</t>
  </si>
  <si>
    <t>GISD SCHRADE MIDDLE</t>
  </si>
  <si>
    <t>GISD COYLE MIDDLE SCH</t>
  </si>
  <si>
    <t>GISD AUSTIN ACADEMY</t>
  </si>
  <si>
    <t>BRANDENBURG MIDDLE</t>
  </si>
  <si>
    <t>GISD LYLES MIDDLE SCH</t>
  </si>
  <si>
    <t>GISD MEMORIAL MIDDLE SCH</t>
  </si>
  <si>
    <t>GISD MEMORIAL Middle School</t>
  </si>
  <si>
    <t>GISD SAM HOUSTON MIDDL</t>
  </si>
  <si>
    <t>GISD BUSSEY MIDDLE SCH</t>
  </si>
  <si>
    <t>GISD SELLERS MIDDLE</t>
  </si>
  <si>
    <t>GISD HUDSON MIDDLE</t>
  </si>
  <si>
    <t>GISD WEBB MIDDLE SCHOOL</t>
  </si>
  <si>
    <t>GISD JACKSON MIDDLE SC</t>
  </si>
  <si>
    <t>ROWLETT HIGH</t>
  </si>
  <si>
    <t>GISD SOUTH GARLAND HIGH</t>
  </si>
  <si>
    <t>GISD LAKEVIEW HIGH SCH</t>
  </si>
  <si>
    <t>GISD GARLAND HIGH SCHOOL</t>
  </si>
  <si>
    <t>GISD SACHSE HIGH SCHOOL</t>
  </si>
  <si>
    <t>GISD NAAMAN FOREST H S</t>
  </si>
  <si>
    <t>GISD North GARLAND HIGH SCHOOL</t>
  </si>
  <si>
    <t>GISD HBJ STADIUM</t>
  </si>
  <si>
    <t>GISD O'BANION</t>
  </si>
  <si>
    <t>GISD CENTER</t>
  </si>
  <si>
    <t>GISD SPECIAL TRAINING</t>
  </si>
  <si>
    <t>HARRIS ADMIN</t>
  </si>
  <si>
    <t>GISD WILLIAMS STADIUM</t>
  </si>
  <si>
    <t>GISD BUS TRANSPORTATION</t>
  </si>
  <si>
    <t>GISD TECHNOLOGY</t>
  </si>
  <si>
    <t>GISD WAREHOUSE</t>
  </si>
  <si>
    <t>GISD MAINTENANCE</t>
  </si>
  <si>
    <t>GISD GILBREATH REED</t>
  </si>
  <si>
    <t>GISD SPECIAL EVENTS CENTER</t>
  </si>
  <si>
    <t>GISD ADMINISTRATION</t>
  </si>
  <si>
    <t>Monthly Total</t>
  </si>
  <si>
    <t>Summary by Month</t>
  </si>
  <si>
    <t>Total Elem Schools</t>
  </si>
  <si>
    <t>Total Middle Schools</t>
  </si>
  <si>
    <t>Total High Schools</t>
  </si>
  <si>
    <t>Total Admin/Other</t>
  </si>
  <si>
    <t>Total Month Total</t>
  </si>
  <si>
    <t>Month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</si>
</sst>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Fill="1" applyBorder="1" applyAlignment="1">
      <alignment textRotation="90"/>
    </xf>
    <xf numFmtId="0" fontId="0" fillId="0" borderId="1" xfId="0" applyFill="1" applyBorder="1"/>
    <xf numFmtId="16" fontId="0" fillId="0" borderId="0" xfId="0" applyNumberFormat="1"/>
    <xf numFmtId="0" fontId="1" fillId="0" borderId="0" xfId="0" applyFont="1"/>
    <xf numFmtId="0" fontId="0" fillId="0" borderId="0" xfId="0" applyFill="1"/>
    <xf numFmtId="164" fontId="0" fillId="0" borderId="0" xfId="0" applyNumberFormat="1"/>
    <xf numFmtId="0" fontId="0" fillId="2" borderId="1" xfId="0" applyFill="1" applyBorder="1"/>
    <xf numFmtId="0" fontId="1" fillId="0" borderId="1" xfId="0" applyFont="1" applyFill="1" applyBorder="1"/>
    <xf numFmtId="0" fontId="0" fillId="0" borderId="2" xfId="0" applyFill="1" applyBorder="1"/>
    <xf numFmtId="0" fontId="1" fillId="0" borderId="3" xfId="0" applyFont="1" applyFill="1" applyBorder="1"/>
    <xf numFmtId="0" fontId="0" fillId="0" borderId="3" xfId="0" applyFill="1" applyBorder="1"/>
    <xf numFmtId="0" fontId="0" fillId="0" borderId="4" xfId="0" applyFill="1" applyBorder="1"/>
    <xf numFmtId="0" fontId="1" fillId="3" borderId="1" xfId="0" applyFont="1" applyFill="1" applyBorder="1"/>
    <xf numFmtId="0" fontId="0" fillId="3" borderId="1" xfId="0" applyFill="1" applyBorder="1"/>
    <xf numFmtId="0" fontId="0" fillId="0" borderId="0" xfId="0" applyFill="1" applyBorder="1"/>
    <xf numFmtId="164" fontId="0" fillId="0" borderId="0" xfId="0" applyNumberFormat="1" applyFill="1"/>
    <xf numFmtId="0" fontId="0" fillId="3" borderId="2" xfId="0" applyFill="1" applyBorder="1"/>
    <xf numFmtId="0" fontId="0" fillId="0" borderId="5" xfId="0" applyBorder="1"/>
    <xf numFmtId="164" fontId="0" fillId="0" borderId="5" xfId="0" applyNumberFormat="1" applyBorder="1"/>
    <xf numFmtId="17" fontId="0" fillId="0" borderId="0" xfId="0" applyNumberFormat="1"/>
    <xf numFmtId="2" fontId="0" fillId="0" borderId="0" xfId="0" applyNumberFormat="1"/>
    <xf numFmtId="0" fontId="0" fillId="0" borderId="4" xfId="0" applyFill="1" applyBorder="1" applyAlignment="1">
      <alignment textRotation="90"/>
    </xf>
    <xf numFmtId="164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GISD Single Stream Recycling - Total Month</a:t>
            </a:r>
            <a:r>
              <a:rPr lang="en-US" baseline="0"/>
              <a:t>T</a:t>
            </a:r>
            <a:r>
              <a:rPr lang="en-US"/>
              <a:t>onnage
September 2018</a:t>
            </a:r>
          </a:p>
        </c:rich>
      </c:tx>
      <c:layout>
        <c:manualLayout>
          <c:xMode val="edge"/>
          <c:yMode val="edge"/>
          <c:x val="0.30077689708524968"/>
          <c:y val="1.9575897547883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6681465038845"/>
          <c:y val="0.16150081566068517"/>
          <c:w val="0.86792452830188682"/>
          <c:h val="0.7455138662316476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7030A0"/>
            </a:solidFill>
          </c:spPr>
          <c:invertIfNegative val="0"/>
          <c:cat>
            <c:strRef>
              <c:f>'Data Sheet'!$M$119:$M$123</c:f>
              <c:strCache>
                <c:ptCount val="5"/>
                <c:pt idx="0">
                  <c:v>Total Elem Schools</c:v>
                </c:pt>
                <c:pt idx="1">
                  <c:v>Total Middle Schools</c:v>
                </c:pt>
                <c:pt idx="2">
                  <c:v>Total High Schools</c:v>
                </c:pt>
                <c:pt idx="3">
                  <c:v>Total Admin/Other</c:v>
                </c:pt>
                <c:pt idx="4">
                  <c:v>Total Month Total</c:v>
                </c:pt>
              </c:strCache>
            </c:strRef>
          </c:cat>
          <c:val>
            <c:numRef>
              <c:f>'Data Sheet'!$S$119:$S$123</c:f>
              <c:numCache>
                <c:formatCode>0.00</c:formatCode>
                <c:ptCount val="5"/>
                <c:pt idx="0">
                  <c:v>36.589300000000001</c:v>
                </c:pt>
                <c:pt idx="1">
                  <c:v>8.6440000000000001</c:v>
                </c:pt>
                <c:pt idx="2">
                  <c:v>13.2842</c:v>
                </c:pt>
                <c:pt idx="3">
                  <c:v>10.4719</c:v>
                </c:pt>
                <c:pt idx="4">
                  <c:v>68.989400000000003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E-4FD0-A3E3-CFD73B89C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771336"/>
        <c:axId val="184781960"/>
      </c:barChart>
      <c:catAx>
        <c:axId val="184771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781960"/>
        <c:crosses val="autoZero"/>
        <c:auto val="1"/>
        <c:lblAlgn val="ctr"/>
        <c:lblOffset val="100"/>
        <c:tickMarkSkip val="1"/>
        <c:noMultiLvlLbl val="0"/>
      </c:catAx>
      <c:valAx>
        <c:axId val="184781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771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solidFill>
        <a:srgbClr val="80808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GISD Single Stream Recycling - Elementary Schools
September 2018</a:t>
            </a:r>
          </a:p>
        </c:rich>
      </c:tx>
      <c:layout>
        <c:manualLayout>
          <c:xMode val="edge"/>
          <c:yMode val="edge"/>
          <c:x val="0.27746951856657293"/>
          <c:y val="1.9575897547883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30586810549263E-2"/>
          <c:y val="0.16150085480750803"/>
          <c:w val="0.91231964483906769"/>
          <c:h val="0.66721044045677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Sheet'!$AD$7:$AD$33</c:f>
              <c:strCache>
                <c:ptCount val="26"/>
                <c:pt idx="0">
                  <c:v>GISD DORSEY ELEM</c:v>
                </c:pt>
                <c:pt idx="1">
                  <c:v>GISD BACK ELEMENTARY</c:v>
                </c:pt>
                <c:pt idx="2">
                  <c:v>GISD KEELEY ELEMENTARY</c:v>
                </c:pt>
                <c:pt idx="3">
                  <c:v>LIBERTY GROVE ELEM.</c:v>
                </c:pt>
                <c:pt idx="4">
                  <c:v>GISD GIDDENS-STEADHAM ELEM</c:v>
                </c:pt>
                <c:pt idx="5">
                  <c:v>GISD PEARSON ELEM</c:v>
                </c:pt>
                <c:pt idx="6">
                  <c:v>GISD HERFURTH ELEM</c:v>
                </c:pt>
                <c:pt idx="7">
                  <c:v>GISD STEPHENS ELEM</c:v>
                </c:pt>
                <c:pt idx="8">
                  <c:v>GISD ROWLETT ELEM</c:v>
                </c:pt>
                <c:pt idx="9">
                  <c:v>GISD KIMBERLIN ELEM</c:v>
                </c:pt>
                <c:pt idx="10">
                  <c:v>GISD WATSON ELEM</c:v>
                </c:pt>
                <c:pt idx="11">
                  <c:v>GISD HILLSIDE ELEM</c:v>
                </c:pt>
                <c:pt idx="12">
                  <c:v>GISD CENTERVILLE ELEM</c:v>
                </c:pt>
                <c:pt idx="13">
                  <c:v>GISD CLUB HILL ELEM</c:v>
                </c:pt>
                <c:pt idx="14">
                  <c:v>GISD HANDLEY ELEM</c:v>
                </c:pt>
                <c:pt idx="15">
                  <c:v>CARVER ELEM.</c:v>
                </c:pt>
                <c:pt idx="16">
                  <c:v>GISD SHUGART ELEM</c:v>
                </c:pt>
                <c:pt idx="17">
                  <c:v>GISD COUCH ELEMENTARY</c:v>
                </c:pt>
                <c:pt idx="18">
                  <c:v>GISD TOLER ELEM</c:v>
                </c:pt>
                <c:pt idx="19">
                  <c:v>GISD VIAL ELEM</c:v>
                </c:pt>
                <c:pt idx="20">
                  <c:v>GISD HEATHER GLEN ELEM</c:v>
                </c:pt>
                <c:pt idx="21">
                  <c:v>GISD MONTCLAIR ELEM</c:v>
                </c:pt>
                <c:pt idx="22">
                  <c:v>GISD ROACH ELEM</c:v>
                </c:pt>
                <c:pt idx="23">
                  <c:v>GISD SOUTHGATE ELEM</c:v>
                </c:pt>
                <c:pt idx="24">
                  <c:v>GISD CALDWELL ELEM</c:v>
                </c:pt>
                <c:pt idx="25">
                  <c:v>GISD WARREN ELEM</c:v>
                </c:pt>
              </c:strCache>
            </c:strRef>
          </c:cat>
          <c:val>
            <c:numRef>
              <c:f>'Data Sheet'!$AE$7:$AE$33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0-60FE-41E3-9323-FC981BF451F7}"/>
            </c:ext>
          </c:extLst>
        </c:ser>
        <c:ser>
          <c:idx val="1"/>
          <c:order val="1"/>
          <c:spPr>
            <a:solidFill>
              <a:srgbClr val="7030A0"/>
            </a:solidFill>
            <a:ln w="12700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Sheet'!$AD$7:$AD$33</c:f>
              <c:strCache>
                <c:ptCount val="26"/>
                <c:pt idx="0">
                  <c:v>GISD DORSEY ELEM</c:v>
                </c:pt>
                <c:pt idx="1">
                  <c:v>GISD BACK ELEMENTARY</c:v>
                </c:pt>
                <c:pt idx="2">
                  <c:v>GISD KEELEY ELEMENTARY</c:v>
                </c:pt>
                <c:pt idx="3">
                  <c:v>LIBERTY GROVE ELEM.</c:v>
                </c:pt>
                <c:pt idx="4">
                  <c:v>GISD GIDDENS-STEADHAM ELEM</c:v>
                </c:pt>
                <c:pt idx="5">
                  <c:v>GISD PEARSON ELEM</c:v>
                </c:pt>
                <c:pt idx="6">
                  <c:v>GISD HERFURTH ELEM</c:v>
                </c:pt>
                <c:pt idx="7">
                  <c:v>GISD STEPHENS ELEM</c:v>
                </c:pt>
                <c:pt idx="8">
                  <c:v>GISD ROWLETT ELEM</c:v>
                </c:pt>
                <c:pt idx="9">
                  <c:v>GISD KIMBERLIN ELEM</c:v>
                </c:pt>
                <c:pt idx="10">
                  <c:v>GISD WATSON ELEM</c:v>
                </c:pt>
                <c:pt idx="11">
                  <c:v>GISD HILLSIDE ELEM</c:v>
                </c:pt>
                <c:pt idx="12">
                  <c:v>GISD CENTERVILLE ELEM</c:v>
                </c:pt>
                <c:pt idx="13">
                  <c:v>GISD CLUB HILL ELEM</c:v>
                </c:pt>
                <c:pt idx="14">
                  <c:v>GISD HANDLEY ELEM</c:v>
                </c:pt>
                <c:pt idx="15">
                  <c:v>CARVER ELEM.</c:v>
                </c:pt>
                <c:pt idx="16">
                  <c:v>GISD SHUGART ELEM</c:v>
                </c:pt>
                <c:pt idx="17">
                  <c:v>GISD COUCH ELEMENTARY</c:v>
                </c:pt>
                <c:pt idx="18">
                  <c:v>GISD TOLER ELEM</c:v>
                </c:pt>
                <c:pt idx="19">
                  <c:v>GISD VIAL ELEM</c:v>
                </c:pt>
                <c:pt idx="20">
                  <c:v>GISD HEATHER GLEN ELEM</c:v>
                </c:pt>
                <c:pt idx="21">
                  <c:v>GISD MONTCLAIR ELEM</c:v>
                </c:pt>
                <c:pt idx="22">
                  <c:v>GISD ROACH ELEM</c:v>
                </c:pt>
                <c:pt idx="23">
                  <c:v>GISD SOUTHGATE ELEM</c:v>
                </c:pt>
                <c:pt idx="24">
                  <c:v>GISD CALDWELL ELEM</c:v>
                </c:pt>
                <c:pt idx="25">
                  <c:v>GISD WARREN ELEM</c:v>
                </c:pt>
              </c:strCache>
            </c:strRef>
          </c:cat>
          <c:val>
            <c:numRef>
              <c:f>'Data Sheet'!$AF$7:$AF$33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60FE-41E3-9323-FC981BF451F7}"/>
            </c:ext>
          </c:extLst>
        </c:ser>
        <c:ser>
          <c:idx val="2"/>
          <c:order val="2"/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3"/>
              <c:layout>
                <c:manualLayout>
                  <c:x val="1.4794267652298561E-3"/>
                  <c:y val="-6.53061280459480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FE-41E3-9323-FC981BF451F7}"/>
                </c:ext>
              </c:extLst>
            </c:dLbl>
            <c:dLbl>
              <c:idx val="13"/>
              <c:layout>
                <c:manualLayout>
                  <c:x val="-1.084900428306255E-16"/>
                  <c:y val="8.7074837394597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0FE-41E3-9323-FC981BF451F7}"/>
                </c:ext>
              </c:extLst>
            </c:dLbl>
            <c:numFmt formatCode="#,##0.0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Sheet'!$AD$7:$AD$33</c:f>
              <c:strCache>
                <c:ptCount val="26"/>
                <c:pt idx="0">
                  <c:v>GISD DORSEY ELEM</c:v>
                </c:pt>
                <c:pt idx="1">
                  <c:v>GISD BACK ELEMENTARY</c:v>
                </c:pt>
                <c:pt idx="2">
                  <c:v>GISD KEELEY ELEMENTARY</c:v>
                </c:pt>
                <c:pt idx="3">
                  <c:v>LIBERTY GROVE ELEM.</c:v>
                </c:pt>
                <c:pt idx="4">
                  <c:v>GISD GIDDENS-STEADHAM ELEM</c:v>
                </c:pt>
                <c:pt idx="5">
                  <c:v>GISD PEARSON ELEM</c:v>
                </c:pt>
                <c:pt idx="6">
                  <c:v>GISD HERFURTH ELEM</c:v>
                </c:pt>
                <c:pt idx="7">
                  <c:v>GISD STEPHENS ELEM</c:v>
                </c:pt>
                <c:pt idx="8">
                  <c:v>GISD ROWLETT ELEM</c:v>
                </c:pt>
                <c:pt idx="9">
                  <c:v>GISD KIMBERLIN ELEM</c:v>
                </c:pt>
                <c:pt idx="10">
                  <c:v>GISD WATSON ELEM</c:v>
                </c:pt>
                <c:pt idx="11">
                  <c:v>GISD HILLSIDE ELEM</c:v>
                </c:pt>
                <c:pt idx="12">
                  <c:v>GISD CENTERVILLE ELEM</c:v>
                </c:pt>
                <c:pt idx="13">
                  <c:v>GISD CLUB HILL ELEM</c:v>
                </c:pt>
                <c:pt idx="14">
                  <c:v>GISD HANDLEY ELEM</c:v>
                </c:pt>
                <c:pt idx="15">
                  <c:v>CARVER ELEM.</c:v>
                </c:pt>
                <c:pt idx="16">
                  <c:v>GISD SHUGART ELEM</c:v>
                </c:pt>
                <c:pt idx="17">
                  <c:v>GISD COUCH ELEMENTARY</c:v>
                </c:pt>
                <c:pt idx="18">
                  <c:v>GISD TOLER ELEM</c:v>
                </c:pt>
                <c:pt idx="19">
                  <c:v>GISD VIAL ELEM</c:v>
                </c:pt>
                <c:pt idx="20">
                  <c:v>GISD HEATHER GLEN ELEM</c:v>
                </c:pt>
                <c:pt idx="21">
                  <c:v>GISD MONTCLAIR ELEM</c:v>
                </c:pt>
                <c:pt idx="22">
                  <c:v>GISD ROACH ELEM</c:v>
                </c:pt>
                <c:pt idx="23">
                  <c:v>GISD SOUTHGATE ELEM</c:v>
                </c:pt>
                <c:pt idx="24">
                  <c:v>GISD CALDWELL ELEM</c:v>
                </c:pt>
                <c:pt idx="25">
                  <c:v>GISD WARREN ELEM</c:v>
                </c:pt>
              </c:strCache>
            </c:strRef>
          </c:cat>
          <c:val>
            <c:numRef>
              <c:f>'Data Sheet'!$AG$7:$AG$33</c:f>
              <c:numCache>
                <c:formatCode>0.0000</c:formatCode>
                <c:ptCount val="26"/>
                <c:pt idx="0">
                  <c:v>0.6485934065934067</c:v>
                </c:pt>
                <c:pt idx="1">
                  <c:v>0.6485934065934067</c:v>
                </c:pt>
                <c:pt idx="2">
                  <c:v>0.82436263736263737</c:v>
                </c:pt>
                <c:pt idx="3">
                  <c:v>1.1637582417582419</c:v>
                </c:pt>
                <c:pt idx="4">
                  <c:v>0.82436263736263737</c:v>
                </c:pt>
                <c:pt idx="5">
                  <c:v>0.48496703296703303</c:v>
                </c:pt>
                <c:pt idx="6">
                  <c:v>0.82436263736263737</c:v>
                </c:pt>
                <c:pt idx="7">
                  <c:v>0.6485934065934067</c:v>
                </c:pt>
                <c:pt idx="8">
                  <c:v>0.79416483516483516</c:v>
                </c:pt>
                <c:pt idx="9">
                  <c:v>0.6485934065934067</c:v>
                </c:pt>
                <c:pt idx="10">
                  <c:v>0.6305384615384616</c:v>
                </c:pt>
                <c:pt idx="11">
                  <c:v>0.6305384615384616</c:v>
                </c:pt>
                <c:pt idx="12">
                  <c:v>0.6305384615384616</c:v>
                </c:pt>
                <c:pt idx="13">
                  <c:v>1.1155054945054945</c:v>
                </c:pt>
                <c:pt idx="14">
                  <c:v>0.98798901098901104</c:v>
                </c:pt>
                <c:pt idx="15">
                  <c:v>0.96993406593406606</c:v>
                </c:pt>
                <c:pt idx="16">
                  <c:v>0.80630769230769239</c:v>
                </c:pt>
                <c:pt idx="17">
                  <c:v>0.6305384615384616</c:v>
                </c:pt>
                <c:pt idx="18">
                  <c:v>1.1457032967032967</c:v>
                </c:pt>
                <c:pt idx="19">
                  <c:v>0.82436263736263737</c:v>
                </c:pt>
                <c:pt idx="20">
                  <c:v>0.96993406593406606</c:v>
                </c:pt>
                <c:pt idx="21">
                  <c:v>0.80630769230769239</c:v>
                </c:pt>
                <c:pt idx="22">
                  <c:v>1.1335604395604397</c:v>
                </c:pt>
                <c:pt idx="23">
                  <c:v>0.79416483516483516</c:v>
                </c:pt>
                <c:pt idx="24">
                  <c:v>0.79416483516483516</c:v>
                </c:pt>
                <c:pt idx="25">
                  <c:v>0.6485934065934067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FE-41E3-9323-FC981BF45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42648"/>
        <c:axId val="184943032"/>
      </c:barChart>
      <c:catAx>
        <c:axId val="184942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943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943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942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GISD Single Stream Recycling - Elementary Schools
September 2018</a:t>
            </a:r>
          </a:p>
        </c:rich>
      </c:tx>
      <c:layout>
        <c:manualLayout>
          <c:xMode val="edge"/>
          <c:yMode val="edge"/>
          <c:x val="0.27746951856657293"/>
          <c:y val="1.9575897547883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30586810549263E-2"/>
          <c:y val="0.16150085480750803"/>
          <c:w val="0.91231964483906769"/>
          <c:h val="0.66721044045677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Sheet'!$AD$34:$AD$58</c:f>
              <c:strCache>
                <c:ptCount val="25"/>
                <c:pt idx="0">
                  <c:v>GISD CISNEROS Pre-K</c:v>
                </c:pt>
                <c:pt idx="1">
                  <c:v>GISD DAUGHERTY ELEM</c:v>
                </c:pt>
                <c:pt idx="2">
                  <c:v>GISD WILLIAMS ELEM</c:v>
                </c:pt>
                <c:pt idx="3">
                  <c:v>GISD PARKCREST ELEM</c:v>
                </c:pt>
                <c:pt idx="4">
                  <c:v>GISD FREEMAN ELEM</c:v>
                </c:pt>
                <c:pt idx="5">
                  <c:v>GISD GOLDEN MEADOWS EL</c:v>
                </c:pt>
                <c:pt idx="6">
                  <c:v>JILL SHUGART ELEM</c:v>
                </c:pt>
                <c:pt idx="7">
                  <c:v>GISD SHOREHAVEN ELEM</c:v>
                </c:pt>
                <c:pt idx="8">
                  <c:v>GISD WEAVER ELEM</c:v>
                </c:pt>
                <c:pt idx="9">
                  <c:v>GISD NORTHLAKE ELEM</c:v>
                </c:pt>
                <c:pt idx="10">
                  <c:v>GISD LISTER ELEM</c:v>
                </c:pt>
                <c:pt idx="11">
                  <c:v>GISD SEWELL ELEM</c:v>
                </c:pt>
                <c:pt idx="12">
                  <c:v>GISD ARMSTRONG ELEMENTARY</c:v>
                </c:pt>
                <c:pt idx="13">
                  <c:v>GISD EARL LUNA ELEM</c:v>
                </c:pt>
                <c:pt idx="14">
                  <c:v>GISD ABBETT ELEM</c:v>
                </c:pt>
                <c:pt idx="15">
                  <c:v>GISD SPRING CREEK ELEM</c:v>
                </c:pt>
                <c:pt idx="16">
                  <c:v>GISD HICKMAN ELEM</c:v>
                </c:pt>
                <c:pt idx="17">
                  <c:v>GISD PARSONS PRE-K</c:v>
                </c:pt>
                <c:pt idx="18">
                  <c:v>GISD ETHRIDGE ELEM</c:v>
                </c:pt>
                <c:pt idx="19">
                  <c:v>GISD COOPER ELEMENTARY</c:v>
                </c:pt>
                <c:pt idx="20">
                  <c:v>GISD DAVIS ELEMENATARY</c:v>
                </c:pt>
                <c:pt idx="21">
                  <c:v>GISD BEAVER ELEMENTARY</c:v>
                </c:pt>
                <c:pt idx="22">
                  <c:v>GISD BRADFIELD ELEM</c:v>
                </c:pt>
                <c:pt idx="23">
                  <c:v>GISD BULLOCK ELEM</c:v>
                </c:pt>
                <c:pt idx="24">
                  <c:v>GISD WALNUT GLEN ELEM</c:v>
                </c:pt>
              </c:strCache>
            </c:strRef>
          </c:cat>
          <c:val>
            <c:numRef>
              <c:f>'Data Sheet'!$AE$34:$AE$58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7F14-4C35-9DC2-D6B7906C3B59}"/>
            </c:ext>
          </c:extLst>
        </c:ser>
        <c:ser>
          <c:idx val="1"/>
          <c:order val="1"/>
          <c:spPr>
            <a:solidFill>
              <a:srgbClr val="7030A0"/>
            </a:solidFill>
            <a:ln w="12700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75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Sheet'!$AD$34:$AD$58</c:f>
              <c:strCache>
                <c:ptCount val="25"/>
                <c:pt idx="0">
                  <c:v>GISD CISNEROS Pre-K</c:v>
                </c:pt>
                <c:pt idx="1">
                  <c:v>GISD DAUGHERTY ELEM</c:v>
                </c:pt>
                <c:pt idx="2">
                  <c:v>GISD WILLIAMS ELEM</c:v>
                </c:pt>
                <c:pt idx="3">
                  <c:v>GISD PARKCREST ELEM</c:v>
                </c:pt>
                <c:pt idx="4">
                  <c:v>GISD FREEMAN ELEM</c:v>
                </c:pt>
                <c:pt idx="5">
                  <c:v>GISD GOLDEN MEADOWS EL</c:v>
                </c:pt>
                <c:pt idx="6">
                  <c:v>JILL SHUGART ELEM</c:v>
                </c:pt>
                <c:pt idx="7">
                  <c:v>GISD SHOREHAVEN ELEM</c:v>
                </c:pt>
                <c:pt idx="8">
                  <c:v>GISD WEAVER ELEM</c:v>
                </c:pt>
                <c:pt idx="9">
                  <c:v>GISD NORTHLAKE ELEM</c:v>
                </c:pt>
                <c:pt idx="10">
                  <c:v>GISD LISTER ELEM</c:v>
                </c:pt>
                <c:pt idx="11">
                  <c:v>GISD SEWELL ELEM</c:v>
                </c:pt>
                <c:pt idx="12">
                  <c:v>GISD ARMSTRONG ELEMENTARY</c:v>
                </c:pt>
                <c:pt idx="13">
                  <c:v>GISD EARL LUNA ELEM</c:v>
                </c:pt>
                <c:pt idx="14">
                  <c:v>GISD ABBETT ELEM</c:v>
                </c:pt>
                <c:pt idx="15">
                  <c:v>GISD SPRING CREEK ELEM</c:v>
                </c:pt>
                <c:pt idx="16">
                  <c:v>GISD HICKMAN ELEM</c:v>
                </c:pt>
                <c:pt idx="17">
                  <c:v>GISD PARSONS PRE-K</c:v>
                </c:pt>
                <c:pt idx="18">
                  <c:v>GISD ETHRIDGE ELEM</c:v>
                </c:pt>
                <c:pt idx="19">
                  <c:v>GISD COOPER ELEMENTARY</c:v>
                </c:pt>
                <c:pt idx="20">
                  <c:v>GISD DAVIS ELEMENATARY</c:v>
                </c:pt>
                <c:pt idx="21">
                  <c:v>GISD BEAVER ELEMENTARY</c:v>
                </c:pt>
                <c:pt idx="22">
                  <c:v>GISD BRADFIELD ELEM</c:v>
                </c:pt>
                <c:pt idx="23">
                  <c:v>GISD BULLOCK ELEM</c:v>
                </c:pt>
                <c:pt idx="24">
                  <c:v>GISD WALNUT GLEN ELEM</c:v>
                </c:pt>
              </c:strCache>
            </c:strRef>
          </c:cat>
          <c:val>
            <c:numRef>
              <c:f>'Data Sheet'!$AF$34:$AF$58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7F14-4C35-9DC2-D6B7906C3B59}"/>
            </c:ext>
          </c:extLst>
        </c:ser>
        <c:ser>
          <c:idx val="2"/>
          <c:order val="2"/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Sheet'!$AD$34:$AD$58</c:f>
              <c:strCache>
                <c:ptCount val="25"/>
                <c:pt idx="0">
                  <c:v>GISD CISNEROS Pre-K</c:v>
                </c:pt>
                <c:pt idx="1">
                  <c:v>GISD DAUGHERTY ELEM</c:v>
                </c:pt>
                <c:pt idx="2">
                  <c:v>GISD WILLIAMS ELEM</c:v>
                </c:pt>
                <c:pt idx="3">
                  <c:v>GISD PARKCREST ELEM</c:v>
                </c:pt>
                <c:pt idx="4">
                  <c:v>GISD FREEMAN ELEM</c:v>
                </c:pt>
                <c:pt idx="5">
                  <c:v>GISD GOLDEN MEADOWS EL</c:v>
                </c:pt>
                <c:pt idx="6">
                  <c:v>JILL SHUGART ELEM</c:v>
                </c:pt>
                <c:pt idx="7">
                  <c:v>GISD SHOREHAVEN ELEM</c:v>
                </c:pt>
                <c:pt idx="8">
                  <c:v>GISD WEAVER ELEM</c:v>
                </c:pt>
                <c:pt idx="9">
                  <c:v>GISD NORTHLAKE ELEM</c:v>
                </c:pt>
                <c:pt idx="10">
                  <c:v>GISD LISTER ELEM</c:v>
                </c:pt>
                <c:pt idx="11">
                  <c:v>GISD SEWELL ELEM</c:v>
                </c:pt>
                <c:pt idx="12">
                  <c:v>GISD ARMSTRONG ELEMENTARY</c:v>
                </c:pt>
                <c:pt idx="13">
                  <c:v>GISD EARL LUNA ELEM</c:v>
                </c:pt>
                <c:pt idx="14">
                  <c:v>GISD ABBETT ELEM</c:v>
                </c:pt>
                <c:pt idx="15">
                  <c:v>GISD SPRING CREEK ELEM</c:v>
                </c:pt>
                <c:pt idx="16">
                  <c:v>GISD HICKMAN ELEM</c:v>
                </c:pt>
                <c:pt idx="17">
                  <c:v>GISD PARSONS PRE-K</c:v>
                </c:pt>
                <c:pt idx="18">
                  <c:v>GISD ETHRIDGE ELEM</c:v>
                </c:pt>
                <c:pt idx="19">
                  <c:v>GISD COOPER ELEMENTARY</c:v>
                </c:pt>
                <c:pt idx="20">
                  <c:v>GISD DAVIS ELEMENATARY</c:v>
                </c:pt>
                <c:pt idx="21">
                  <c:v>GISD BEAVER ELEMENTARY</c:v>
                </c:pt>
                <c:pt idx="22">
                  <c:v>GISD BRADFIELD ELEM</c:v>
                </c:pt>
                <c:pt idx="23">
                  <c:v>GISD BULLOCK ELEM</c:v>
                </c:pt>
                <c:pt idx="24">
                  <c:v>GISD WALNUT GLEN ELEM</c:v>
                </c:pt>
              </c:strCache>
            </c:strRef>
          </c:cat>
          <c:val>
            <c:numRef>
              <c:f>'Data Sheet'!$AG$34:$AG$58</c:f>
              <c:numCache>
                <c:formatCode>0.0000</c:formatCode>
                <c:ptCount val="25"/>
                <c:pt idx="0">
                  <c:v>0.6485934065934067</c:v>
                </c:pt>
                <c:pt idx="1">
                  <c:v>0.66073626373626371</c:v>
                </c:pt>
                <c:pt idx="2">
                  <c:v>0.48496703296703303</c:v>
                </c:pt>
                <c:pt idx="3">
                  <c:v>0.79416483516483516</c:v>
                </c:pt>
                <c:pt idx="4">
                  <c:v>0.72532450081735012</c:v>
                </c:pt>
                <c:pt idx="5">
                  <c:v>0.81888771920815473</c:v>
                </c:pt>
                <c:pt idx="6">
                  <c:v>0.72532450081735012</c:v>
                </c:pt>
                <c:pt idx="7">
                  <c:v>0.36266225040867506</c:v>
                </c:pt>
                <c:pt idx="8">
                  <c:v>0.36266225040867506</c:v>
                </c:pt>
                <c:pt idx="9">
                  <c:v>0.36266225040867506</c:v>
                </c:pt>
                <c:pt idx="10">
                  <c:v>0.58975488056418546</c:v>
                </c:pt>
                <c:pt idx="11">
                  <c:v>0.59179508905264422</c:v>
                </c:pt>
                <c:pt idx="12">
                  <c:v>0.59179508905264422</c:v>
                </c:pt>
                <c:pt idx="13">
                  <c:v>0.59179508905264422</c:v>
                </c:pt>
                <c:pt idx="14">
                  <c:v>0.81684751071969597</c:v>
                </c:pt>
                <c:pt idx="15">
                  <c:v>0.58975488056418546</c:v>
                </c:pt>
                <c:pt idx="16">
                  <c:v>0.72532450081735012</c:v>
                </c:pt>
                <c:pt idx="17">
                  <c:v>0.59179508905264422</c:v>
                </c:pt>
                <c:pt idx="18">
                  <c:v>0.85885391258205601</c:v>
                </c:pt>
                <c:pt idx="19">
                  <c:v>0.58975488056418546</c:v>
                </c:pt>
                <c:pt idx="20">
                  <c:v>0.72532450081735012</c:v>
                </c:pt>
                <c:pt idx="21">
                  <c:v>0.72328429232889135</c:v>
                </c:pt>
                <c:pt idx="22">
                  <c:v>0.76733090267970994</c:v>
                </c:pt>
                <c:pt idx="23">
                  <c:v>0.6317612824265455</c:v>
                </c:pt>
                <c:pt idx="24">
                  <c:v>0.22913283864396916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14-4C35-9DC2-D6B7906C3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729464"/>
        <c:axId val="184986616"/>
      </c:barChart>
      <c:catAx>
        <c:axId val="183729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986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986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729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GISD - Single Stream Recycling - Middle Schools
September 2018</a:t>
            </a:r>
          </a:p>
        </c:rich>
      </c:tx>
      <c:layout>
        <c:manualLayout>
          <c:xMode val="edge"/>
          <c:yMode val="edge"/>
          <c:x val="0.29189789123196447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71698113207544E-2"/>
          <c:y val="0.16150081566068517"/>
          <c:w val="0.91231964483906769"/>
          <c:h val="0.626427406199021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0173957871336698E-3"/>
                  <c:y val="9.0967605851385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1C-4AFE-98AA-5448B173B9FE}"/>
                </c:ext>
              </c:extLst>
            </c:dLbl>
            <c:dLbl>
              <c:idx val="1"/>
              <c:layout>
                <c:manualLayout>
                  <c:x val="2.4624008478458248E-3"/>
                  <c:y val="6.745068048231606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1C-4AFE-98AA-5448B173B9FE}"/>
                </c:ext>
              </c:extLst>
            </c:dLbl>
            <c:dLbl>
              <c:idx val="2"/>
              <c:layout>
                <c:manualLayout>
                  <c:x val="5.2371561391429955E-3"/>
                  <c:y val="-7.0102315696585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1C-4AFE-98AA-5448B173B9FE}"/>
                </c:ext>
              </c:extLst>
            </c:dLbl>
            <c:dLbl>
              <c:idx val="3"/>
              <c:layout>
                <c:manualLayout>
                  <c:x val="2.4624053729960238E-3"/>
                  <c:y val="-1.07225935708794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1C-4AFE-98AA-5448B173B9FE}"/>
                </c:ext>
              </c:extLst>
            </c:dLbl>
            <c:dLbl>
              <c:idx val="4"/>
              <c:layout>
                <c:manualLayout>
                  <c:x val="3.0174048374341234E-3"/>
                  <c:y val="1.0556655781051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1C-4AFE-98AA-5448B173B9FE}"/>
                </c:ext>
              </c:extLst>
            </c:dLbl>
            <c:dLbl>
              <c:idx val="5"/>
              <c:layout>
                <c:manualLayout>
                  <c:x val="2.4624098981462783E-3"/>
                  <c:y val="1.464193237446398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1C-4AFE-98AA-5448B173B9FE}"/>
                </c:ext>
              </c:extLst>
            </c:dLbl>
            <c:dLbl>
              <c:idx val="6"/>
              <c:layout>
                <c:manualLayout>
                  <c:x val="3.0174093625843224E-3"/>
                  <c:y val="1.464193237446398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1C-4AFE-98AA-5448B173B9FE}"/>
                </c:ext>
              </c:extLst>
            </c:dLbl>
            <c:dLbl>
              <c:idx val="7"/>
              <c:layout>
                <c:manualLayout>
                  <c:x val="2.426585964375727E-4"/>
                  <c:y val="-4.41843367227662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1C-4AFE-98AA-5448B173B9FE}"/>
                </c:ext>
              </c:extLst>
            </c:dLbl>
            <c:dLbl>
              <c:idx val="8"/>
              <c:layout>
                <c:manualLayout>
                  <c:x val="7.9765806087561675E-4"/>
                  <c:y val="3.48886831541900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1C-4AFE-98AA-5448B173B9FE}"/>
                </c:ext>
              </c:extLst>
            </c:dLbl>
            <c:dLbl>
              <c:idx val="9"/>
              <c:layout>
                <c:manualLayout>
                  <c:x val="2.4266312158771619E-4"/>
                  <c:y val="4.459870863925796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1C-4AFE-98AA-5448B173B9FE}"/>
                </c:ext>
              </c:extLst>
            </c:dLbl>
            <c:dLbl>
              <c:idx val="10"/>
              <c:layout>
                <c:manualLayout>
                  <c:x val="3.0174184128849424E-3"/>
                  <c:y val="9.07553657586845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1C-4AFE-98AA-5448B173B9FE}"/>
                </c:ext>
              </c:extLst>
            </c:dLbl>
            <c:dLbl>
              <c:idx val="11"/>
              <c:layout>
                <c:manualLayout>
                  <c:x val="2.4624234735970418E-3"/>
                  <c:y val="5.218907906731740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1C-4AFE-98AA-5448B173B9F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Sheet'!$AD$61:$AD$73</c:f>
              <c:strCache>
                <c:ptCount val="12"/>
                <c:pt idx="0">
                  <c:v>GISD SCHRADE MIDDLE</c:v>
                </c:pt>
                <c:pt idx="1">
                  <c:v>GISD COYLE MIDDLE SCH</c:v>
                </c:pt>
                <c:pt idx="2">
                  <c:v>GISD AUSTIN ACADEMY</c:v>
                </c:pt>
                <c:pt idx="3">
                  <c:v>BRANDENBURG MIDDLE</c:v>
                </c:pt>
                <c:pt idx="4">
                  <c:v>GISD LYLES MIDDLE SCH</c:v>
                </c:pt>
                <c:pt idx="5">
                  <c:v>GISD MEMORIAL Middle School</c:v>
                </c:pt>
                <c:pt idx="6">
                  <c:v>GISD SAM HOUSTON MIDDL</c:v>
                </c:pt>
                <c:pt idx="7">
                  <c:v>GISD BUSSEY MIDDLE SCH</c:v>
                </c:pt>
                <c:pt idx="8">
                  <c:v>GISD SELLERS MIDDLE</c:v>
                </c:pt>
                <c:pt idx="9">
                  <c:v>GISD HUDSON MIDDLE</c:v>
                </c:pt>
                <c:pt idx="10">
                  <c:v>GISD WEBB MIDDLE SCHOOL</c:v>
                </c:pt>
                <c:pt idx="11">
                  <c:v>GISD JACKSON MIDDLE SC</c:v>
                </c:pt>
              </c:strCache>
            </c:strRef>
          </c:cat>
          <c:val>
            <c:numRef>
              <c:f>'Data Sheet'!$AE$61:$AE$73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C-8D1C-4AFE-98AA-5448B173B9FE}"/>
            </c:ext>
          </c:extLst>
        </c:ser>
        <c:ser>
          <c:idx val="1"/>
          <c:order val="1"/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7"/>
              <c:layout>
                <c:manualLayout>
                  <c:x val="-1.4794267652298832E-3"/>
                  <c:y val="8.7074837394597454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1C-4AFE-98AA-5448B173B9FE}"/>
                </c:ext>
              </c:extLst>
            </c:dLbl>
            <c:dLbl>
              <c:idx val="8"/>
              <c:layout>
                <c:manualLayout>
                  <c:x val="0"/>
                  <c:y val="8.7074837394597454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1C-4AFE-98AA-5448B173B9FE}"/>
                </c:ext>
              </c:extLst>
            </c:dLbl>
            <c:dLbl>
              <c:idx val="10"/>
              <c:layout>
                <c:manualLayout>
                  <c:x val="0"/>
                  <c:y val="-1.959183841378442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1C-4AFE-98AA-5448B173B9FE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Sheet'!$AD$61:$AD$73</c:f>
              <c:strCache>
                <c:ptCount val="12"/>
                <c:pt idx="0">
                  <c:v>GISD SCHRADE MIDDLE</c:v>
                </c:pt>
                <c:pt idx="1">
                  <c:v>GISD COYLE MIDDLE SCH</c:v>
                </c:pt>
                <c:pt idx="2">
                  <c:v>GISD AUSTIN ACADEMY</c:v>
                </c:pt>
                <c:pt idx="3">
                  <c:v>BRANDENBURG MIDDLE</c:v>
                </c:pt>
                <c:pt idx="4">
                  <c:v>GISD LYLES MIDDLE SCH</c:v>
                </c:pt>
                <c:pt idx="5">
                  <c:v>GISD MEMORIAL Middle School</c:v>
                </c:pt>
                <c:pt idx="6">
                  <c:v>GISD SAM HOUSTON MIDDL</c:v>
                </c:pt>
                <c:pt idx="7">
                  <c:v>GISD BUSSEY MIDDLE SCH</c:v>
                </c:pt>
                <c:pt idx="8">
                  <c:v>GISD SELLERS MIDDLE</c:v>
                </c:pt>
                <c:pt idx="9">
                  <c:v>GISD HUDSON MIDDLE</c:v>
                </c:pt>
                <c:pt idx="10">
                  <c:v>GISD WEBB MIDDLE SCHOOL</c:v>
                </c:pt>
                <c:pt idx="11">
                  <c:v>GISD JACKSON MIDDLE SC</c:v>
                </c:pt>
              </c:strCache>
            </c:strRef>
          </c:cat>
          <c:val>
            <c:numRef>
              <c:f>'Data Sheet'!$AF$61:$AF$73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0-8D1C-4AFE-98AA-5448B173B9FE}"/>
            </c:ext>
          </c:extLst>
        </c:ser>
        <c:ser>
          <c:idx val="2"/>
          <c:order val="2"/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3561255353828188E-17"/>
                  <c:y val="-1.088435467432468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D1C-4AFE-98AA-5448B173B9FE}"/>
                </c:ext>
              </c:extLst>
            </c:dLbl>
            <c:dLbl>
              <c:idx val="3"/>
              <c:layout>
                <c:manualLayout>
                  <c:x val="1.4794267652298288E-3"/>
                  <c:y val="-8.7074837394597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D1C-4AFE-98AA-5448B173B9FE}"/>
                </c:ext>
              </c:extLst>
            </c:dLbl>
            <c:dLbl>
              <c:idx val="5"/>
              <c:layout>
                <c:manualLayout>
                  <c:x val="0"/>
                  <c:y val="-1.741496747891949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D1C-4AFE-98AA-5448B173B9FE}"/>
                </c:ext>
              </c:extLst>
            </c:dLbl>
            <c:dLbl>
              <c:idx val="6"/>
              <c:layout>
                <c:manualLayout>
                  <c:x val="0"/>
                  <c:y val="-1.523809654405455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D1C-4AFE-98AA-5448B173B9FE}"/>
                </c:ext>
              </c:extLst>
            </c:dLbl>
            <c:dLbl>
              <c:idx val="8"/>
              <c:layout>
                <c:manualLayout>
                  <c:x val="0"/>
                  <c:y val="-1.7414967478919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D1C-4AFE-98AA-5448B173B9FE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Sheet'!$AD$61:$AD$73</c:f>
              <c:strCache>
                <c:ptCount val="12"/>
                <c:pt idx="0">
                  <c:v>GISD SCHRADE MIDDLE</c:v>
                </c:pt>
                <c:pt idx="1">
                  <c:v>GISD COYLE MIDDLE SCH</c:v>
                </c:pt>
                <c:pt idx="2">
                  <c:v>GISD AUSTIN ACADEMY</c:v>
                </c:pt>
                <c:pt idx="3">
                  <c:v>BRANDENBURG MIDDLE</c:v>
                </c:pt>
                <c:pt idx="4">
                  <c:v>GISD LYLES MIDDLE SCH</c:v>
                </c:pt>
                <c:pt idx="5">
                  <c:v>GISD MEMORIAL Middle School</c:v>
                </c:pt>
                <c:pt idx="6">
                  <c:v>GISD SAM HOUSTON MIDDL</c:v>
                </c:pt>
                <c:pt idx="7">
                  <c:v>GISD BUSSEY MIDDLE SCH</c:v>
                </c:pt>
                <c:pt idx="8">
                  <c:v>GISD SELLERS MIDDLE</c:v>
                </c:pt>
                <c:pt idx="9">
                  <c:v>GISD HUDSON MIDDLE</c:v>
                </c:pt>
                <c:pt idx="10">
                  <c:v>GISD WEBB MIDDLE SCHOOL</c:v>
                </c:pt>
                <c:pt idx="11">
                  <c:v>GISD JACKSON MIDDLE SC</c:v>
                </c:pt>
              </c:strCache>
            </c:strRef>
          </c:cat>
          <c:val>
            <c:numRef>
              <c:f>'Data Sheet'!$AG$61:$AG$73</c:f>
              <c:numCache>
                <c:formatCode>0.0000</c:formatCode>
                <c:ptCount val="12"/>
                <c:pt idx="0">
                  <c:v>0.82436263736263737</c:v>
                </c:pt>
                <c:pt idx="1">
                  <c:v>0.6485934065934067</c:v>
                </c:pt>
                <c:pt idx="2">
                  <c:v>0.66073626373626371</c:v>
                </c:pt>
                <c:pt idx="3">
                  <c:v>0.96993406593406606</c:v>
                </c:pt>
                <c:pt idx="4">
                  <c:v>0.79416483516483516</c:v>
                </c:pt>
                <c:pt idx="5">
                  <c:v>0.82436263736263737</c:v>
                </c:pt>
                <c:pt idx="6">
                  <c:v>0.79416483516483516</c:v>
                </c:pt>
                <c:pt idx="7">
                  <c:v>0.72532450081735012</c:v>
                </c:pt>
                <c:pt idx="8">
                  <c:v>0.36266225040867506</c:v>
                </c:pt>
                <c:pt idx="9">
                  <c:v>0.81888771920815506</c:v>
                </c:pt>
                <c:pt idx="10">
                  <c:v>0.58975488056418546</c:v>
                </c:pt>
                <c:pt idx="11">
                  <c:v>0.6317612824265455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D1C-4AFE-98AA-5448B173B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52256"/>
        <c:axId val="185343936"/>
      </c:barChart>
      <c:catAx>
        <c:axId val="18335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34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343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352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GISD Single Stream Recycling - High School
September 2018</a:t>
            </a:r>
          </a:p>
        </c:rich>
      </c:tx>
      <c:layout>
        <c:manualLayout>
          <c:xMode val="edge"/>
          <c:yMode val="edge"/>
          <c:x val="0.30965593784683687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384017758046618E-2"/>
          <c:y val="0.16150081566068517"/>
          <c:w val="0.93340732519422864"/>
          <c:h val="0.719412724306688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5452375729391082E-3"/>
                  <c:y val="-1.27613220786493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6F-4D23-B5AD-D6EBB951E610}"/>
                </c:ext>
              </c:extLst>
            </c:dLbl>
            <c:dLbl>
              <c:idx val="1"/>
              <c:layout>
                <c:manualLayout>
                  <c:x val="3.0570738560191102E-3"/>
                  <c:y val="-3.934127634412143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6F-4D23-B5AD-D6EBB951E610}"/>
                </c:ext>
              </c:extLst>
            </c:dLbl>
            <c:dLbl>
              <c:idx val="2"/>
              <c:layout>
                <c:manualLayout>
                  <c:x val="2.8985438793875939E-3"/>
                  <c:y val="3.3234279698623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6F-4D23-B5AD-D6EBB951E610}"/>
                </c:ext>
              </c:extLst>
            </c:dLbl>
            <c:dLbl>
              <c:idx val="3"/>
              <c:layout>
                <c:manualLayout>
                  <c:x val="2.7400139027561332E-3"/>
                  <c:y val="-1.29637354799450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6F-4D23-B5AD-D6EBB951E610}"/>
                </c:ext>
              </c:extLst>
            </c:dLbl>
            <c:dLbl>
              <c:idx val="4"/>
              <c:layout>
                <c:manualLayout>
                  <c:x val="2.5814839261247835E-3"/>
                  <c:y val="-2.1207072676847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6F-4D23-B5AD-D6EBB951E610}"/>
                </c:ext>
              </c:extLst>
            </c:dLbl>
            <c:dLbl>
              <c:idx val="5"/>
              <c:layout>
                <c:manualLayout>
                  <c:x val="3.5328318629227473E-3"/>
                  <c:y val="-1.44008234572223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6F-4D23-B5AD-D6EBB951E610}"/>
                </c:ext>
              </c:extLst>
            </c:dLbl>
            <c:dLbl>
              <c:idx val="6"/>
              <c:layout>
                <c:manualLayout>
                  <c:x val="2.264307482565342E-3"/>
                  <c:y val="-2.11977836950164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6F-4D23-B5AD-D6EBB951E61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Sheet'!$AD$76:$AD$93</c:f>
              <c:strCache>
                <c:ptCount val="7"/>
                <c:pt idx="0">
                  <c:v>ROWLETT HIGH</c:v>
                </c:pt>
                <c:pt idx="1">
                  <c:v>GISD SOUTH GARLAND HIGH</c:v>
                </c:pt>
                <c:pt idx="2">
                  <c:v>GISD LAKEVIEW HIGH SCH</c:v>
                </c:pt>
                <c:pt idx="3">
                  <c:v>GISD GARLAND HIGH SCHOOL</c:v>
                </c:pt>
                <c:pt idx="4">
                  <c:v>GISD SACHSE HIGH SCHOOL</c:v>
                </c:pt>
                <c:pt idx="5">
                  <c:v>GISD NAAMAN FOREST H S</c:v>
                </c:pt>
                <c:pt idx="6">
                  <c:v>GISD North GARLAND HIGH SCHOOL</c:v>
                </c:pt>
              </c:strCache>
            </c:strRef>
          </c:cat>
          <c:val>
            <c:numRef>
              <c:f>'Data Sheet'!$AE$76:$AE$93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7-266F-4D23-B5AD-D6EBB951E610}"/>
            </c:ext>
          </c:extLst>
        </c:ser>
        <c:ser>
          <c:idx val="1"/>
          <c:order val="1"/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4"/>
              <c:layout>
                <c:manualLayout>
                  <c:x val="0"/>
                  <c:y val="1.306122560918961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6F-4D23-B5AD-D6EBB951E610}"/>
                </c:ext>
              </c:extLst>
            </c:dLbl>
            <c:dLbl>
              <c:idx val="6"/>
              <c:layout>
                <c:manualLayout>
                  <c:x val="-1.084900428306255E-16"/>
                  <c:y val="-8.7074837394597853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6F-4D23-B5AD-D6EBB951E61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Sheet'!$AD$76:$AD$93</c:f>
              <c:strCache>
                <c:ptCount val="7"/>
                <c:pt idx="0">
                  <c:v>ROWLETT HIGH</c:v>
                </c:pt>
                <c:pt idx="1">
                  <c:v>GISD SOUTH GARLAND HIGH</c:v>
                </c:pt>
                <c:pt idx="2">
                  <c:v>GISD LAKEVIEW HIGH SCH</c:v>
                </c:pt>
                <c:pt idx="3">
                  <c:v>GISD GARLAND HIGH SCHOOL</c:v>
                </c:pt>
                <c:pt idx="4">
                  <c:v>GISD SACHSE HIGH SCHOOL</c:v>
                </c:pt>
                <c:pt idx="5">
                  <c:v>GISD NAAMAN FOREST H S</c:v>
                </c:pt>
                <c:pt idx="6">
                  <c:v>GISD North GARLAND HIGH SCHOOL</c:v>
                </c:pt>
              </c:strCache>
            </c:strRef>
          </c:cat>
          <c:val>
            <c:numRef>
              <c:f>'Data Sheet'!$AF$76:$AF$93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A-266F-4D23-B5AD-D6EBB951E610}"/>
            </c:ext>
          </c:extLst>
        </c:ser>
        <c:ser>
          <c:idx val="2"/>
          <c:order val="2"/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2"/>
              <c:layout>
                <c:manualLayout>
                  <c:x val="0"/>
                  <c:y val="-1.306122560918961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66F-4D23-B5AD-D6EBB951E610}"/>
                </c:ext>
              </c:extLst>
            </c:dLbl>
            <c:dLbl>
              <c:idx val="4"/>
              <c:layout>
                <c:manualLayout>
                  <c:x val="0"/>
                  <c:y val="-1.5238096544054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66F-4D23-B5AD-D6EBB951E610}"/>
                </c:ext>
              </c:extLst>
            </c:dLbl>
            <c:dLbl>
              <c:idx val="5"/>
              <c:layout>
                <c:manualLayout>
                  <c:x val="-1.084900428306255E-16"/>
                  <c:y val="-1.9591838413784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66F-4D23-B5AD-D6EBB951E61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Sheet'!$AD$76:$AD$93</c:f>
              <c:strCache>
                <c:ptCount val="7"/>
                <c:pt idx="0">
                  <c:v>ROWLETT HIGH</c:v>
                </c:pt>
                <c:pt idx="1">
                  <c:v>GISD SOUTH GARLAND HIGH</c:v>
                </c:pt>
                <c:pt idx="2">
                  <c:v>GISD LAKEVIEW HIGH SCH</c:v>
                </c:pt>
                <c:pt idx="3">
                  <c:v>GISD GARLAND HIGH SCHOOL</c:v>
                </c:pt>
                <c:pt idx="4">
                  <c:v>GISD SACHSE HIGH SCHOOL</c:v>
                </c:pt>
                <c:pt idx="5">
                  <c:v>GISD NAAMAN FOREST H S</c:v>
                </c:pt>
                <c:pt idx="6">
                  <c:v>GISD North GARLAND HIGH SCHOOL</c:v>
                </c:pt>
              </c:strCache>
            </c:strRef>
          </c:cat>
          <c:val>
            <c:numRef>
              <c:f>'Data Sheet'!$AG$76:$AG$93</c:f>
              <c:numCache>
                <c:formatCode>0.0000</c:formatCode>
                <c:ptCount val="7"/>
                <c:pt idx="0">
                  <c:v>2.1215626373626368</c:v>
                </c:pt>
                <c:pt idx="1">
                  <c:v>2.4610197802197797</c:v>
                </c:pt>
                <c:pt idx="2">
                  <c:v>2.4428934065934071</c:v>
                </c:pt>
                <c:pt idx="3">
                  <c:v>1.6797950890526439</c:v>
                </c:pt>
                <c:pt idx="4">
                  <c:v>1.4106573394613191</c:v>
                </c:pt>
                <c:pt idx="5">
                  <c:v>1.9049245008173501</c:v>
                </c:pt>
                <c:pt idx="6">
                  <c:v>1.2635612824265459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66F-4D23-B5AD-D6EBB951E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344720"/>
        <c:axId val="185345112"/>
      </c:barChart>
      <c:catAx>
        <c:axId val="18534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345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345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344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GISD Single Stream Recycling - Admin. &amp; Other
September 2018</a:t>
            </a:r>
          </a:p>
        </c:rich>
      </c:tx>
      <c:layout>
        <c:manualLayout>
          <c:xMode val="edge"/>
          <c:yMode val="edge"/>
          <c:x val="0.29855715871254163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043285238623748E-2"/>
          <c:y val="0.16150081566068517"/>
          <c:w val="0.92674805771365154"/>
          <c:h val="0.642740619902120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2.0000252617159153E-3"/>
                  <c:y val="8.5863240429949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77-4C2F-8859-8D1E288C4379}"/>
                </c:ext>
              </c:extLst>
            </c:dLbl>
            <c:dLbl>
              <c:idx val="3"/>
              <c:layout>
                <c:manualLayout>
                  <c:x val="5.6996306321283052E-3"/>
                  <c:y val="8.24366714869584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77-4C2F-8859-8D1E288C4379}"/>
                </c:ext>
              </c:extLst>
            </c:dLbl>
            <c:dLbl>
              <c:idx val="4"/>
              <c:layout>
                <c:manualLayout>
                  <c:x val="2.7399685219636205E-3"/>
                  <c:y val="9.093846663414728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77-4C2F-8859-8D1E288C4379}"/>
                </c:ext>
              </c:extLst>
            </c:dLbl>
            <c:dLbl>
              <c:idx val="5"/>
              <c:layout>
                <c:manualLayout>
                  <c:x val="2.0000622386579514E-3"/>
                  <c:y val="7.839454671603796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77-4C2F-8859-8D1E288C4379}"/>
                </c:ext>
              </c:extLst>
            </c:dLbl>
            <c:dLbl>
              <c:idx val="6"/>
              <c:layout>
                <c:manualLayout>
                  <c:x val="3.4799117822113534E-3"/>
                  <c:y val="-2.788526341133468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77-4C2F-8859-8D1E288C4379}"/>
                </c:ext>
              </c:extLst>
            </c:dLbl>
            <c:dLbl>
              <c:idx val="7"/>
              <c:layout>
                <c:manualLayout>
                  <c:x val="2.7398890086092198E-3"/>
                  <c:y val="-7.699774613229570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77-4C2F-8859-8D1E288C4379}"/>
                </c:ext>
              </c:extLst>
            </c:dLbl>
            <c:dLbl>
              <c:idx val="8"/>
              <c:layout>
                <c:manualLayout>
                  <c:x val="1.9999827253035507E-3"/>
                  <c:y val="-6.479483139218145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77-4C2F-8859-8D1E288C4379}"/>
                </c:ext>
              </c:extLst>
            </c:dLbl>
            <c:dLbl>
              <c:idx val="9"/>
              <c:layout>
                <c:manualLayout>
                  <c:x val="2.3699543554274172E-3"/>
                  <c:y val="2.057028528990034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77-4C2F-8859-8D1E288C4379}"/>
                </c:ext>
              </c:extLst>
            </c:dLbl>
            <c:dLbl>
              <c:idx val="10"/>
              <c:layout>
                <c:manualLayout>
                  <c:x val="2.7399259855512836E-3"/>
                  <c:y val="3.51111853068919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977-4C2F-8859-8D1E288C4379}"/>
                </c:ext>
              </c:extLst>
            </c:dLbl>
            <c:dLbl>
              <c:idx val="11"/>
              <c:layout>
                <c:manualLayout>
                  <c:x val="5.3296534425341102E-3"/>
                  <c:y val="1.26497734864444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77-4C2F-8859-8D1E288C4379}"/>
                </c:ext>
              </c:extLst>
            </c:dLbl>
            <c:dLbl>
              <c:idx val="12"/>
              <c:layout>
                <c:manualLayout>
                  <c:x val="1.2601134189399454E-3"/>
                  <c:y val="6.19386847865288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977-4C2F-8859-8D1E288C4379}"/>
                </c:ext>
              </c:extLst>
            </c:dLbl>
            <c:dLbl>
              <c:idx val="13"/>
              <c:layout>
                <c:manualLayout>
                  <c:x val="2.7399629624933475E-3"/>
                  <c:y val="7.4090834485961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77-4C2F-8859-8D1E288C4379}"/>
                </c:ext>
              </c:extLst>
            </c:dLbl>
            <c:dLbl>
              <c:idx val="14"/>
              <c:layout>
                <c:manualLayout>
                  <c:x val="8.9006227546162275E-4"/>
                  <c:y val="-4.907534077464498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977-4C2F-8859-8D1E288C43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Sheet'!$AD$97:$AD$110</c:f>
              <c:strCache>
                <c:ptCount val="12"/>
                <c:pt idx="0">
                  <c:v>GISD HBJ STADIUM</c:v>
                </c:pt>
                <c:pt idx="1">
                  <c:v>GISD O'BANION</c:v>
                </c:pt>
                <c:pt idx="2">
                  <c:v>GISD CENTER</c:v>
                </c:pt>
                <c:pt idx="3">
                  <c:v>GISD SPECIAL TRAINING</c:v>
                </c:pt>
                <c:pt idx="4">
                  <c:v>HARRIS ADMIN</c:v>
                </c:pt>
                <c:pt idx="5">
                  <c:v>GISD WILLIAMS STADIUM</c:v>
                </c:pt>
                <c:pt idx="6">
                  <c:v>GISD BUS TRANSPORTATION</c:v>
                </c:pt>
                <c:pt idx="7">
                  <c:v>GISD TECHNOLOGY</c:v>
                </c:pt>
                <c:pt idx="8">
                  <c:v>GISD WAREHOUSE</c:v>
                </c:pt>
                <c:pt idx="9">
                  <c:v>GISD MAINTENANCE</c:v>
                </c:pt>
                <c:pt idx="10">
                  <c:v>GISD GILBREATH REED</c:v>
                </c:pt>
                <c:pt idx="11">
                  <c:v>GISD SPECIAL EVENTS CENTER</c:v>
                </c:pt>
              </c:strCache>
            </c:strRef>
          </c:cat>
          <c:val>
            <c:numRef>
              <c:f>'Data Sheet'!$AE$97:$AE$110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D-3977-4C2F-8859-8D1E288C4379}"/>
            </c:ext>
          </c:extLst>
        </c:ser>
        <c:ser>
          <c:idx val="1"/>
          <c:order val="1"/>
          <c:spPr>
            <a:solidFill>
              <a:srgbClr val="7030A0"/>
            </a:solidFill>
            <a:ln w="12700"/>
          </c:spPr>
          <c:invertIfNegative val="0"/>
          <c:dLbls>
            <c:dLbl>
              <c:idx val="2"/>
              <c:layout>
                <c:manualLayout>
                  <c:x val="-2.7122510707656376E-17"/>
                  <c:y val="-1.08843546743248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977-4C2F-8859-8D1E288C4379}"/>
                </c:ext>
              </c:extLst>
            </c:dLbl>
            <c:dLbl>
              <c:idx val="3"/>
              <c:layout>
                <c:manualLayout>
                  <c:x val="0"/>
                  <c:y val="-8.7074837394597454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977-4C2F-8859-8D1E288C4379}"/>
                </c:ext>
              </c:extLst>
            </c:dLbl>
            <c:dLbl>
              <c:idx val="6"/>
              <c:layout>
                <c:manualLayout>
                  <c:x val="2.9589117756080034E-3"/>
                  <c:y val="-1.523809654405455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977-4C2F-8859-8D1E288C4379}"/>
                </c:ext>
              </c:extLst>
            </c:dLbl>
            <c:dLbl>
              <c:idx val="8"/>
              <c:layout>
                <c:manualLayout>
                  <c:x val="-1.084900428306255E-16"/>
                  <c:y val="-1.306122560918965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977-4C2F-8859-8D1E288C437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Sheet'!$AD$97:$AD$110</c:f>
              <c:strCache>
                <c:ptCount val="12"/>
                <c:pt idx="0">
                  <c:v>GISD HBJ STADIUM</c:v>
                </c:pt>
                <c:pt idx="1">
                  <c:v>GISD O'BANION</c:v>
                </c:pt>
                <c:pt idx="2">
                  <c:v>GISD CENTER</c:v>
                </c:pt>
                <c:pt idx="3">
                  <c:v>GISD SPECIAL TRAINING</c:v>
                </c:pt>
                <c:pt idx="4">
                  <c:v>HARRIS ADMIN</c:v>
                </c:pt>
                <c:pt idx="5">
                  <c:v>GISD WILLIAMS STADIUM</c:v>
                </c:pt>
                <c:pt idx="6">
                  <c:v>GISD BUS TRANSPORTATION</c:v>
                </c:pt>
                <c:pt idx="7">
                  <c:v>GISD TECHNOLOGY</c:v>
                </c:pt>
                <c:pt idx="8">
                  <c:v>GISD WAREHOUSE</c:v>
                </c:pt>
                <c:pt idx="9">
                  <c:v>GISD MAINTENANCE</c:v>
                </c:pt>
                <c:pt idx="10">
                  <c:v>GISD GILBREATH REED</c:v>
                </c:pt>
                <c:pt idx="11">
                  <c:v>GISD SPECIAL EVENTS CENTER</c:v>
                </c:pt>
              </c:strCache>
            </c:strRef>
          </c:cat>
          <c:val>
            <c:numRef>
              <c:f>'Data Sheet'!$AF$97:$AF$110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2-3977-4C2F-8859-8D1E288C4379}"/>
            </c:ext>
          </c:extLst>
        </c:ser>
        <c:ser>
          <c:idx val="2"/>
          <c:order val="2"/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88435467432468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977-4C2F-8859-8D1E288C4379}"/>
                </c:ext>
              </c:extLst>
            </c:dLbl>
            <c:dLbl>
              <c:idx val="7"/>
              <c:layout>
                <c:manualLayout>
                  <c:x val="0"/>
                  <c:y val="-1.523809654405455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977-4C2F-8859-8D1E288C4379}"/>
                </c:ext>
              </c:extLst>
            </c:dLbl>
            <c:dLbl>
              <c:idx val="8"/>
              <c:layout>
                <c:manualLayout>
                  <c:x val="-2.9588535304597664E-3"/>
                  <c:y val="6.53061280459480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977-4C2F-8859-8D1E288C4379}"/>
                </c:ext>
              </c:extLst>
            </c:dLbl>
            <c:dLbl>
              <c:idx val="9"/>
              <c:layout>
                <c:manualLayout>
                  <c:x val="-1.4794267652298832E-3"/>
                  <c:y val="6.53061280459480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977-4C2F-8859-8D1E288C4379}"/>
                </c:ext>
              </c:extLst>
            </c:dLbl>
            <c:dLbl>
              <c:idx val="10"/>
              <c:layout>
                <c:manualLayout>
                  <c:x val="4.4382802956896492E-3"/>
                  <c:y val="-1.523809654405455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977-4C2F-8859-8D1E288C4379}"/>
                </c:ext>
              </c:extLst>
            </c:dLbl>
            <c:dLbl>
              <c:idx val="11"/>
              <c:layout>
                <c:manualLayout>
                  <c:x val="-1.0355987356609289E-2"/>
                  <c:y val="3.9908839442205042E-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3977-4C2F-8859-8D1E288C437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Sheet'!$AD$97:$AD$110</c:f>
              <c:strCache>
                <c:ptCount val="12"/>
                <c:pt idx="0">
                  <c:v>GISD HBJ STADIUM</c:v>
                </c:pt>
                <c:pt idx="1">
                  <c:v>GISD O'BANION</c:v>
                </c:pt>
                <c:pt idx="2">
                  <c:v>GISD CENTER</c:v>
                </c:pt>
                <c:pt idx="3">
                  <c:v>GISD SPECIAL TRAINING</c:v>
                </c:pt>
                <c:pt idx="4">
                  <c:v>HARRIS ADMIN</c:v>
                </c:pt>
                <c:pt idx="5">
                  <c:v>GISD WILLIAMS STADIUM</c:v>
                </c:pt>
                <c:pt idx="6">
                  <c:v>GISD BUS TRANSPORTATION</c:v>
                </c:pt>
                <c:pt idx="7">
                  <c:v>GISD TECHNOLOGY</c:v>
                </c:pt>
                <c:pt idx="8">
                  <c:v>GISD WAREHOUSE</c:v>
                </c:pt>
                <c:pt idx="9">
                  <c:v>GISD MAINTENANCE</c:v>
                </c:pt>
                <c:pt idx="10">
                  <c:v>GISD GILBREATH REED</c:v>
                </c:pt>
                <c:pt idx="11">
                  <c:v>GISD SPECIAL EVENTS CENTER</c:v>
                </c:pt>
              </c:strCache>
            </c:strRef>
          </c:cat>
          <c:val>
            <c:numRef>
              <c:f>'Data Sheet'!$AG$97:$AG$110</c:f>
              <c:numCache>
                <c:formatCode>0.0000</c:formatCode>
                <c:ptCount val="12"/>
                <c:pt idx="0">
                  <c:v>0.82436263736263737</c:v>
                </c:pt>
                <c:pt idx="1">
                  <c:v>0.96993406593406606</c:v>
                </c:pt>
                <c:pt idx="2">
                  <c:v>0.83650549450549461</c:v>
                </c:pt>
                <c:pt idx="3">
                  <c:v>0.68535830744344883</c:v>
                </c:pt>
                <c:pt idx="4">
                  <c:v>0.58975488056418546</c:v>
                </c:pt>
                <c:pt idx="5">
                  <c:v>1.5842245008173501</c:v>
                </c:pt>
                <c:pt idx="6">
                  <c:v>0.76733090267970994</c:v>
                </c:pt>
                <c:pt idx="7">
                  <c:v>0.6317612824265455</c:v>
                </c:pt>
                <c:pt idx="8">
                  <c:v>0.72532450081735012</c:v>
                </c:pt>
                <c:pt idx="9">
                  <c:v>0.72532450081735012</c:v>
                </c:pt>
                <c:pt idx="10">
                  <c:v>0.95241713097286063</c:v>
                </c:pt>
                <c:pt idx="11">
                  <c:v>1.1795548805641851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977-4C2F-8859-8D1E288C4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51864"/>
        <c:axId val="185345896"/>
      </c:barChart>
      <c:catAx>
        <c:axId val="183351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345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345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351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5" right="0.75" top="1" bottom="1" header="0.5" footer="0.5"/>
  <pageSetup orientation="landscape" horizontalDpi="4294967293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5:AH179"/>
  <sheetViews>
    <sheetView topLeftCell="A4" workbookViewId="0">
      <selection activeCell="A16" sqref="A16:IV16"/>
    </sheetView>
  </sheetViews>
  <sheetFormatPr defaultRowHeight="13.2" x14ac:dyDescent="0.25"/>
  <cols>
    <col min="7" max="10" width="0" hidden="1" customWidth="1"/>
    <col min="20" max="20" width="19.6640625" customWidth="1"/>
    <col min="24" max="24" width="9.109375" style="5"/>
  </cols>
  <sheetData>
    <row r="5" spans="3:33" ht="28.8" x14ac:dyDescent="0.25">
      <c r="C5" s="1" t="s">
        <v>0</v>
      </c>
      <c r="D5" s="2" t="s">
        <v>1</v>
      </c>
      <c r="G5" s="3">
        <v>43221</v>
      </c>
      <c r="H5" s="3">
        <v>43228</v>
      </c>
      <c r="I5" s="3">
        <v>43235</v>
      </c>
      <c r="J5" s="3">
        <v>43242</v>
      </c>
      <c r="K5" s="4" t="s">
        <v>2</v>
      </c>
      <c r="P5" s="4" t="s">
        <v>3</v>
      </c>
      <c r="U5" s="4" t="s">
        <v>4</v>
      </c>
      <c r="Y5" s="4" t="s">
        <v>5</v>
      </c>
      <c r="AE5" s="4" t="s">
        <v>6</v>
      </c>
    </row>
    <row r="6" spans="3:33" x14ac:dyDescent="0.25">
      <c r="C6" s="1"/>
      <c r="D6" s="2"/>
    </row>
    <row r="7" spans="3:33" x14ac:dyDescent="0.25">
      <c r="C7" s="2">
        <v>1</v>
      </c>
      <c r="D7" s="2" t="s">
        <v>7</v>
      </c>
      <c r="G7" s="6">
        <v>0.16465753424657534</v>
      </c>
      <c r="H7" s="6">
        <v>0.27980769230769231</v>
      </c>
      <c r="I7" s="6">
        <v>0.10380952380952381</v>
      </c>
      <c r="J7" s="6">
        <v>0.23522727272727276</v>
      </c>
      <c r="K7" s="6">
        <f>SUM(G7:J7)</f>
        <v>0.7835020230910642</v>
      </c>
      <c r="L7" s="6"/>
      <c r="M7" s="2" t="s">
        <v>7</v>
      </c>
      <c r="P7" s="6">
        <v>1.1424447676217588</v>
      </c>
      <c r="R7" s="2">
        <v>1</v>
      </c>
      <c r="S7" s="2" t="s">
        <v>7</v>
      </c>
      <c r="U7" s="6">
        <v>0.29025697753573859</v>
      </c>
      <c r="W7">
        <v>1</v>
      </c>
      <c r="X7" s="5" t="s">
        <v>7</v>
      </c>
      <c r="AA7" s="6">
        <v>0.40158149710892327</v>
      </c>
      <c r="AC7" s="2">
        <v>1</v>
      </c>
      <c r="AD7" s="2" t="s">
        <v>7</v>
      </c>
      <c r="AG7" s="6">
        <v>0.6485934065934067</v>
      </c>
    </row>
    <row r="8" spans="3:33" x14ac:dyDescent="0.25">
      <c r="C8" s="2">
        <v>1</v>
      </c>
      <c r="D8" s="2" t="s">
        <v>8</v>
      </c>
      <c r="G8" s="6">
        <v>0.24698630136986299</v>
      </c>
      <c r="H8" s="6">
        <v>0.18653846153846154</v>
      </c>
      <c r="I8" s="6">
        <v>0.15571428571428572</v>
      </c>
      <c r="J8" s="6">
        <v>0.23522727272727276</v>
      </c>
      <c r="K8" s="6">
        <f t="shared" ref="K8:K58" si="0">SUM(G8:J8)</f>
        <v>0.82446632134988296</v>
      </c>
      <c r="L8" s="6"/>
      <c r="M8" s="2" t="s">
        <v>8</v>
      </c>
      <c r="P8" s="6">
        <v>1.0332139983909896</v>
      </c>
      <c r="R8" s="2">
        <v>1</v>
      </c>
      <c r="S8" s="2" t="s">
        <v>8</v>
      </c>
      <c r="U8" s="6">
        <v>0.23621851599727706</v>
      </c>
      <c r="W8">
        <v>1</v>
      </c>
      <c r="X8" s="5" t="s">
        <v>8</v>
      </c>
      <c r="AA8" s="6">
        <v>0.40158149710892327</v>
      </c>
      <c r="AC8" s="2">
        <v>1</v>
      </c>
      <c r="AD8" s="2" t="s">
        <v>8</v>
      </c>
      <c r="AG8" s="6">
        <v>0.6485934065934067</v>
      </c>
    </row>
    <row r="9" spans="3:33" x14ac:dyDescent="0.25">
      <c r="C9" s="2">
        <v>1</v>
      </c>
      <c r="D9" s="2" t="s">
        <v>9</v>
      </c>
      <c r="G9" s="6">
        <v>0.16465753424657534</v>
      </c>
      <c r="H9" s="6">
        <v>0.18653846153846154</v>
      </c>
      <c r="I9" s="6">
        <v>0.15571428571428572</v>
      </c>
      <c r="J9" s="6">
        <v>0.35284090909090915</v>
      </c>
      <c r="K9" s="6">
        <f t="shared" si="0"/>
        <v>0.85975119059023175</v>
      </c>
      <c r="L9" s="6"/>
      <c r="M9" s="2" t="s">
        <v>9</v>
      </c>
      <c r="P9" s="6">
        <v>1.0995776347546258</v>
      </c>
      <c r="R9" s="2">
        <v>1</v>
      </c>
      <c r="S9" s="2" t="s">
        <v>9</v>
      </c>
      <c r="U9" s="6">
        <v>0.23621851599727706</v>
      </c>
      <c r="W9">
        <v>1</v>
      </c>
      <c r="X9" s="5" t="s">
        <v>9</v>
      </c>
      <c r="AA9" s="6">
        <v>0.89365682137834024</v>
      </c>
      <c r="AC9" s="2">
        <v>1</v>
      </c>
      <c r="AD9" s="2" t="s">
        <v>9</v>
      </c>
      <c r="AG9" s="6">
        <v>0.82436263736263737</v>
      </c>
    </row>
    <row r="10" spans="3:33" x14ac:dyDescent="0.25">
      <c r="C10" s="2">
        <v>1</v>
      </c>
      <c r="D10" s="2" t="s">
        <v>10</v>
      </c>
      <c r="G10" s="6">
        <v>0.16465753424657534</v>
      </c>
      <c r="H10" s="6">
        <v>0.18653846153846154</v>
      </c>
      <c r="I10" s="6">
        <v>0.10380952380952381</v>
      </c>
      <c r="J10" s="6">
        <v>0.35284090909090915</v>
      </c>
      <c r="K10" s="6">
        <f t="shared" si="0"/>
        <v>0.80784642868546985</v>
      </c>
      <c r="L10" s="6"/>
      <c r="M10" s="2" t="s">
        <v>10</v>
      </c>
      <c r="P10" s="6">
        <v>1.160141510406997</v>
      </c>
      <c r="R10" s="2">
        <v>1</v>
      </c>
      <c r="S10" s="2" t="s">
        <v>10</v>
      </c>
      <c r="U10" s="6">
        <v>0.30028931245745405</v>
      </c>
      <c r="W10">
        <v>1</v>
      </c>
      <c r="X10" s="5" t="s">
        <v>10</v>
      </c>
      <c r="AA10" s="6">
        <v>0.71464447569932799</v>
      </c>
      <c r="AC10" s="2">
        <v>1</v>
      </c>
      <c r="AD10" s="2" t="s">
        <v>10</v>
      </c>
      <c r="AG10" s="6">
        <v>1.1637582417582419</v>
      </c>
    </row>
    <row r="11" spans="3:33" x14ac:dyDescent="0.25">
      <c r="C11" s="2">
        <v>1</v>
      </c>
      <c r="D11" s="2" t="s">
        <v>11</v>
      </c>
      <c r="G11" s="6">
        <v>0.16465753424657534</v>
      </c>
      <c r="H11" s="6">
        <v>0.18653846153846154</v>
      </c>
      <c r="I11" s="6">
        <v>5.1904761904761912E-2</v>
      </c>
      <c r="J11" s="6">
        <v>0.35284090909090915</v>
      </c>
      <c r="K11" s="6">
        <f t="shared" si="0"/>
        <v>0.75594166678070795</v>
      </c>
      <c r="L11" s="6"/>
      <c r="M11" s="2" t="s">
        <v>11</v>
      </c>
      <c r="P11" s="6">
        <v>1.04796202322751</v>
      </c>
      <c r="R11" s="2">
        <v>1</v>
      </c>
      <c r="S11" s="2" t="s">
        <v>11</v>
      </c>
      <c r="U11" s="6">
        <v>0.30028931245745405</v>
      </c>
      <c r="W11">
        <v>1</v>
      </c>
      <c r="X11" s="5" t="s">
        <v>11</v>
      </c>
      <c r="AA11" s="6">
        <v>0.71464447569932799</v>
      </c>
      <c r="AC11" s="2">
        <v>1</v>
      </c>
      <c r="AD11" s="2" t="s">
        <v>11</v>
      </c>
      <c r="AG11" s="6">
        <v>0.82436263736263737</v>
      </c>
    </row>
    <row r="12" spans="3:33" x14ac:dyDescent="0.25">
      <c r="C12" s="2">
        <v>1</v>
      </c>
      <c r="D12" s="2" t="s">
        <v>12</v>
      </c>
      <c r="G12" s="6">
        <v>0.16465753424657534</v>
      </c>
      <c r="H12" s="6">
        <v>9.3269230769230757E-2</v>
      </c>
      <c r="I12" s="6">
        <v>0.10380952380952381</v>
      </c>
      <c r="J12" s="6">
        <v>0.23522727272727276</v>
      </c>
      <c r="K12" s="6">
        <f t="shared" si="0"/>
        <v>0.59696356155260266</v>
      </c>
      <c r="L12" s="6"/>
      <c r="M12" s="2" t="s">
        <v>12</v>
      </c>
      <c r="P12" s="6">
        <v>0.87236761763310433</v>
      </c>
      <c r="R12" s="2">
        <v>1</v>
      </c>
      <c r="S12" s="2" t="s">
        <v>12</v>
      </c>
      <c r="U12" s="6">
        <v>0.24625085091899251</v>
      </c>
      <c r="W12">
        <v>1</v>
      </c>
      <c r="X12" s="5" t="s">
        <v>12</v>
      </c>
      <c r="AA12" s="6">
        <v>0.71464447569932799</v>
      </c>
      <c r="AC12" s="2">
        <v>1</v>
      </c>
      <c r="AD12" s="2" t="s">
        <v>12</v>
      </c>
      <c r="AG12" s="6">
        <v>0.48496703296703303</v>
      </c>
    </row>
    <row r="13" spans="3:33" x14ac:dyDescent="0.25">
      <c r="C13" s="2">
        <v>1</v>
      </c>
      <c r="D13" s="2" t="s">
        <v>13</v>
      </c>
      <c r="G13" s="6">
        <v>0.24698630136986299</v>
      </c>
      <c r="H13" s="6">
        <v>0.18653846153846154</v>
      </c>
      <c r="I13" s="6">
        <v>0.10380952380952381</v>
      </c>
      <c r="J13" s="6">
        <v>0.23522727272727276</v>
      </c>
      <c r="K13" s="6">
        <f t="shared" si="0"/>
        <v>0.77256155944512106</v>
      </c>
      <c r="L13" s="6"/>
      <c r="M13" s="2" t="s">
        <v>13</v>
      </c>
      <c r="P13" s="6">
        <v>0.98159838686387357</v>
      </c>
      <c r="R13" s="2">
        <v>1</v>
      </c>
      <c r="S13" s="2" t="s">
        <v>13</v>
      </c>
      <c r="U13" s="6">
        <v>0.30028931245745405</v>
      </c>
      <c r="W13">
        <v>1</v>
      </c>
      <c r="X13" s="5" t="s">
        <v>13</v>
      </c>
      <c r="AA13" s="6">
        <v>0.89365682137834024</v>
      </c>
      <c r="AC13" s="2">
        <v>1</v>
      </c>
      <c r="AD13" s="2" t="s">
        <v>13</v>
      </c>
      <c r="AG13" s="6">
        <v>0.82436263736263737</v>
      </c>
    </row>
    <row r="14" spans="3:33" x14ac:dyDescent="0.25">
      <c r="C14" s="2">
        <v>1</v>
      </c>
      <c r="D14" s="2" t="s">
        <v>14</v>
      </c>
      <c r="G14" s="6">
        <v>8.2328767123287655E-2</v>
      </c>
      <c r="H14" s="6">
        <v>0.18653846153846154</v>
      </c>
      <c r="I14" s="6">
        <v>0.10380952380952381</v>
      </c>
      <c r="J14" s="6">
        <v>0.23522727272727276</v>
      </c>
      <c r="K14" s="6">
        <f t="shared" si="0"/>
        <v>0.60790402519854569</v>
      </c>
      <c r="L14" s="6"/>
      <c r="M14" s="2" t="s">
        <v>14</v>
      </c>
      <c r="P14" s="6">
        <v>0.80885502403201515</v>
      </c>
      <c r="R14" s="2">
        <v>1</v>
      </c>
      <c r="S14" s="2" t="s">
        <v>14</v>
      </c>
      <c r="U14" s="6">
        <v>0.23621851599727706</v>
      </c>
      <c r="W14">
        <v>1</v>
      </c>
      <c r="X14" s="5" t="s">
        <v>14</v>
      </c>
      <c r="AA14" s="6">
        <v>0.84869510861072039</v>
      </c>
      <c r="AC14" s="2">
        <v>1</v>
      </c>
      <c r="AD14" s="2" t="s">
        <v>14</v>
      </c>
      <c r="AG14" s="6">
        <v>0.6485934065934067</v>
      </c>
    </row>
    <row r="15" spans="3:33" x14ac:dyDescent="0.25">
      <c r="C15" s="2">
        <v>1</v>
      </c>
      <c r="D15" s="2" t="s">
        <v>15</v>
      </c>
      <c r="G15" s="6">
        <v>8.2328767123287655E-2</v>
      </c>
      <c r="H15" s="6">
        <v>0.18653846153846154</v>
      </c>
      <c r="I15" s="6">
        <v>5.1904761904761912E-2</v>
      </c>
      <c r="J15" s="6">
        <v>0.23522727272727276</v>
      </c>
      <c r="K15" s="6">
        <f t="shared" si="0"/>
        <v>0.5559992632937838</v>
      </c>
      <c r="L15" s="6"/>
      <c r="M15" s="2" t="s">
        <v>15</v>
      </c>
      <c r="P15" s="6">
        <v>0.86047063555913106</v>
      </c>
      <c r="R15" s="2">
        <v>1</v>
      </c>
      <c r="S15" s="2" t="s">
        <v>15</v>
      </c>
      <c r="U15" s="6">
        <v>0.17214771953710006</v>
      </c>
      <c r="W15">
        <v>1</v>
      </c>
      <c r="X15" s="5" t="s">
        <v>15</v>
      </c>
      <c r="AA15" s="6">
        <v>0.35661978434130326</v>
      </c>
      <c r="AC15" s="2">
        <v>1</v>
      </c>
      <c r="AD15" s="2" t="s">
        <v>15</v>
      </c>
      <c r="AG15" s="6">
        <v>0.79416483516483516</v>
      </c>
    </row>
    <row r="16" spans="3:33" hidden="1" x14ac:dyDescent="0.25">
      <c r="C16" s="2">
        <v>1</v>
      </c>
      <c r="D16" s="2" t="s">
        <v>16</v>
      </c>
      <c r="G16" s="6" t="s">
        <v>17</v>
      </c>
      <c r="H16" s="6" t="s">
        <v>17</v>
      </c>
      <c r="I16" s="6" t="s">
        <v>17</v>
      </c>
      <c r="J16" s="6" t="s">
        <v>17</v>
      </c>
      <c r="K16" s="6">
        <f t="shared" si="0"/>
        <v>0</v>
      </c>
      <c r="L16" s="6"/>
      <c r="M16" s="2" t="s">
        <v>16</v>
      </c>
      <c r="P16" s="6">
        <v>0</v>
      </c>
      <c r="R16" s="2">
        <v>1</v>
      </c>
      <c r="S16" s="2" t="s">
        <v>16</v>
      </c>
      <c r="U16" s="6">
        <v>0</v>
      </c>
      <c r="W16">
        <v>1</v>
      </c>
      <c r="X16" s="5" t="s">
        <v>16</v>
      </c>
      <c r="AA16" s="6">
        <v>0</v>
      </c>
      <c r="AC16" s="2">
        <v>1</v>
      </c>
      <c r="AD16" s="2" t="s">
        <v>16</v>
      </c>
      <c r="AG16" s="6">
        <v>0</v>
      </c>
    </row>
    <row r="17" spans="3:33" x14ac:dyDescent="0.25">
      <c r="C17" s="2">
        <v>1</v>
      </c>
      <c r="D17" s="2" t="s">
        <v>18</v>
      </c>
      <c r="G17" s="6">
        <v>8.2328767123287655E-2</v>
      </c>
      <c r="H17" s="6">
        <v>0.27980769230769231</v>
      </c>
      <c r="I17" s="6">
        <v>5.1904761904761912E-2</v>
      </c>
      <c r="J17" s="6">
        <v>0.23522727272727276</v>
      </c>
      <c r="K17" s="6">
        <f t="shared" si="0"/>
        <v>0.64926849406301457</v>
      </c>
      <c r="L17" s="6"/>
      <c r="M17" s="2" t="s">
        <v>18</v>
      </c>
      <c r="P17" s="6">
        <v>1.0302652804422716</v>
      </c>
      <c r="R17" s="2">
        <v>1</v>
      </c>
      <c r="S17" s="2" t="s">
        <v>18</v>
      </c>
      <c r="U17" s="6">
        <v>0.29025697753573859</v>
      </c>
      <c r="W17">
        <v>1</v>
      </c>
      <c r="X17" s="5" t="s">
        <v>18</v>
      </c>
      <c r="AA17" s="6">
        <v>0.71464447569932799</v>
      </c>
      <c r="AC17" s="2">
        <v>1</v>
      </c>
      <c r="AD17" s="2" t="s">
        <v>18</v>
      </c>
      <c r="AG17" s="6">
        <v>0.6485934065934067</v>
      </c>
    </row>
    <row r="18" spans="3:33" x14ac:dyDescent="0.25">
      <c r="C18" s="2">
        <v>1</v>
      </c>
      <c r="D18" s="2" t="s">
        <v>19</v>
      </c>
      <c r="G18" s="6">
        <v>8.2328767123287655E-2</v>
      </c>
      <c r="H18" s="6">
        <v>0.27980769230769231</v>
      </c>
      <c r="I18" s="6">
        <v>5.1904761904761912E-2</v>
      </c>
      <c r="J18" s="6">
        <v>0.11761363636363638</v>
      </c>
      <c r="K18" s="6">
        <f t="shared" si="0"/>
        <v>0.53165485769937826</v>
      </c>
      <c r="L18" s="6"/>
      <c r="M18" s="2" t="s">
        <v>19</v>
      </c>
      <c r="P18" s="6">
        <v>1.1366450069104936</v>
      </c>
      <c r="R18" s="2">
        <v>1</v>
      </c>
      <c r="S18" s="2" t="s">
        <v>19</v>
      </c>
      <c r="U18" s="6">
        <v>0.35432777399591558</v>
      </c>
      <c r="W18">
        <v>1</v>
      </c>
      <c r="X18" s="5" t="s">
        <v>19</v>
      </c>
      <c r="AA18" s="6">
        <v>0.80316299421784643</v>
      </c>
      <c r="AC18" s="2">
        <v>1</v>
      </c>
      <c r="AD18" s="2" t="s">
        <v>19</v>
      </c>
      <c r="AG18" s="6">
        <v>0.6305384615384616</v>
      </c>
    </row>
    <row r="19" spans="3:33" x14ac:dyDescent="0.25">
      <c r="C19" s="2">
        <v>1</v>
      </c>
      <c r="D19" s="2" t="s">
        <v>20</v>
      </c>
      <c r="G19" s="6">
        <v>8.2328767123287655E-2</v>
      </c>
      <c r="H19" s="6">
        <v>0.27980769230769231</v>
      </c>
      <c r="I19" s="6">
        <v>5.1904761904761912E-2</v>
      </c>
      <c r="J19" s="6">
        <v>0.11761363636363638</v>
      </c>
      <c r="K19" s="6">
        <f t="shared" si="0"/>
        <v>0.53165485769937826</v>
      </c>
      <c r="L19" s="6"/>
      <c r="M19" s="2" t="s">
        <v>20</v>
      </c>
      <c r="P19" s="6">
        <v>1.3093883697423521</v>
      </c>
      <c r="R19" s="2">
        <v>1</v>
      </c>
      <c r="S19" s="2" t="s">
        <v>20</v>
      </c>
      <c r="U19" s="6">
        <v>0.41839857045609258</v>
      </c>
      <c r="W19">
        <v>1</v>
      </c>
      <c r="X19" s="5" t="s">
        <v>20</v>
      </c>
      <c r="AA19" s="6">
        <v>0.49010001562744177</v>
      </c>
      <c r="AC19" s="2">
        <v>1</v>
      </c>
      <c r="AD19" s="2" t="s">
        <v>20</v>
      </c>
      <c r="AG19" s="6">
        <v>0.6305384615384616</v>
      </c>
    </row>
    <row r="20" spans="3:33" x14ac:dyDescent="0.25">
      <c r="C20" s="2">
        <v>1</v>
      </c>
      <c r="D20" s="2" t="s">
        <v>21</v>
      </c>
      <c r="G20" s="6">
        <v>8.2328767123287655E-2</v>
      </c>
      <c r="H20" s="6">
        <v>0.27980769230769231</v>
      </c>
      <c r="I20" s="6">
        <v>5.1904761904761912E-2</v>
      </c>
      <c r="J20" s="6">
        <v>0.11761363636363638</v>
      </c>
      <c r="K20" s="6">
        <f t="shared" si="0"/>
        <v>0.53165485769937826</v>
      </c>
      <c r="L20" s="6"/>
      <c r="M20" s="2" t="s">
        <v>21</v>
      </c>
      <c r="P20" s="6">
        <v>1.1972088825628648</v>
      </c>
      <c r="R20" s="2">
        <v>1</v>
      </c>
      <c r="S20" s="2" t="s">
        <v>21</v>
      </c>
      <c r="U20" s="6">
        <v>0.41839857045609258</v>
      </c>
      <c r="W20">
        <v>1</v>
      </c>
      <c r="X20" s="5" t="s">
        <v>21</v>
      </c>
      <c r="AA20" s="6">
        <v>0.22256915142991093</v>
      </c>
      <c r="AC20" s="2">
        <v>1</v>
      </c>
      <c r="AD20" s="2" t="s">
        <v>21</v>
      </c>
      <c r="AG20" s="6">
        <v>0.6305384615384616</v>
      </c>
    </row>
    <row r="21" spans="3:33" x14ac:dyDescent="0.25">
      <c r="C21" s="2">
        <v>1</v>
      </c>
      <c r="D21" s="2" t="s">
        <v>22</v>
      </c>
      <c r="G21" s="6">
        <v>0.16465753424657534</v>
      </c>
      <c r="H21" s="6">
        <v>0.18653846153846154</v>
      </c>
      <c r="I21" s="6">
        <v>5.1904761904761912E-2</v>
      </c>
      <c r="J21" s="6">
        <v>0.23522727272727276</v>
      </c>
      <c r="K21" s="6">
        <f t="shared" si="0"/>
        <v>0.63832803041707153</v>
      </c>
      <c r="L21" s="6"/>
      <c r="M21" s="2" t="s">
        <v>22</v>
      </c>
      <c r="P21" s="6">
        <v>0.98159838686387357</v>
      </c>
      <c r="R21" s="2">
        <v>1</v>
      </c>
      <c r="S21" s="2" t="s">
        <v>22</v>
      </c>
      <c r="U21" s="6">
        <v>0.30028931245745405</v>
      </c>
      <c r="W21">
        <v>1</v>
      </c>
      <c r="X21" s="5" t="s">
        <v>22</v>
      </c>
      <c r="AA21" s="6">
        <v>0.58059384278793558</v>
      </c>
      <c r="AC21" s="2">
        <v>1</v>
      </c>
      <c r="AD21" s="7" t="s">
        <v>22</v>
      </c>
      <c r="AG21" s="6">
        <v>1.1155054945054945</v>
      </c>
    </row>
    <row r="22" spans="3:33" x14ac:dyDescent="0.25">
      <c r="C22" s="2">
        <v>1</v>
      </c>
      <c r="D22" s="2" t="s">
        <v>23</v>
      </c>
      <c r="G22" s="6">
        <v>8.2328767123287655E-2</v>
      </c>
      <c r="H22" s="6">
        <v>0.27980769230769231</v>
      </c>
      <c r="I22" s="6">
        <v>0.10380952380952381</v>
      </c>
      <c r="J22" s="6">
        <v>0.23522727272727276</v>
      </c>
      <c r="K22" s="6">
        <f t="shared" si="0"/>
        <v>0.70117325596777647</v>
      </c>
      <c r="L22" s="6"/>
      <c r="M22" s="2" t="s">
        <v>23</v>
      </c>
      <c r="P22" s="6">
        <v>1.0302652804422716</v>
      </c>
      <c r="R22" s="2">
        <v>1</v>
      </c>
      <c r="S22" s="2" t="s">
        <v>23</v>
      </c>
      <c r="U22" s="6">
        <v>0.29025697753573859</v>
      </c>
      <c r="W22">
        <v>1</v>
      </c>
      <c r="X22" s="5" t="s">
        <v>23</v>
      </c>
      <c r="AA22" s="6">
        <v>0.53563213002031562</v>
      </c>
      <c r="AC22" s="2">
        <v>1</v>
      </c>
      <c r="AD22" s="2" t="s">
        <v>23</v>
      </c>
      <c r="AG22" s="6">
        <v>0.98798901098901104</v>
      </c>
    </row>
    <row r="23" spans="3:33" x14ac:dyDescent="0.25">
      <c r="C23" s="2">
        <v>1</v>
      </c>
      <c r="D23" s="2" t="s">
        <v>24</v>
      </c>
      <c r="G23" s="6">
        <v>8.2328767123287655E-2</v>
      </c>
      <c r="H23" s="6">
        <v>0.27980769230769231</v>
      </c>
      <c r="I23" s="6">
        <v>0.10380952380952381</v>
      </c>
      <c r="J23" s="6">
        <v>0.23522727272727276</v>
      </c>
      <c r="K23" s="6">
        <f t="shared" si="0"/>
        <v>0.70117325596777647</v>
      </c>
      <c r="L23" s="6"/>
      <c r="M23" s="2" t="s">
        <v>24</v>
      </c>
      <c r="P23" s="6">
        <v>1.1424447676217588</v>
      </c>
      <c r="R23" s="2">
        <v>1</v>
      </c>
      <c r="S23" s="2" t="s">
        <v>24</v>
      </c>
      <c r="U23" s="6">
        <v>0.29025697753573859</v>
      </c>
      <c r="W23">
        <v>1</v>
      </c>
      <c r="X23" s="5" t="s">
        <v>24</v>
      </c>
      <c r="AA23" s="6">
        <v>0.89365682137834024</v>
      </c>
      <c r="AC23" s="2">
        <v>1</v>
      </c>
      <c r="AD23" s="2" t="s">
        <v>24</v>
      </c>
      <c r="AG23" s="6">
        <v>0.96993406593406606</v>
      </c>
    </row>
    <row r="24" spans="3:33" x14ac:dyDescent="0.25">
      <c r="C24" s="2">
        <v>1</v>
      </c>
      <c r="D24" s="2" t="s">
        <v>25</v>
      </c>
      <c r="G24" s="6">
        <v>0.16465753424657534</v>
      </c>
      <c r="H24" s="6">
        <v>0.18653846153846154</v>
      </c>
      <c r="I24" s="6">
        <v>0.10380952380952381</v>
      </c>
      <c r="J24" s="6">
        <v>0.23522727272727276</v>
      </c>
      <c r="K24" s="6">
        <f t="shared" si="0"/>
        <v>0.69023279232183343</v>
      </c>
      <c r="L24" s="6"/>
      <c r="M24" s="2" t="s">
        <v>25</v>
      </c>
      <c r="P24" s="6">
        <v>1.0332139983909896</v>
      </c>
      <c r="R24" s="2">
        <v>1</v>
      </c>
      <c r="S24" s="2" t="s">
        <v>25</v>
      </c>
      <c r="U24" s="6">
        <v>0.23621851599727706</v>
      </c>
      <c r="W24">
        <v>1</v>
      </c>
      <c r="X24" s="5" t="s">
        <v>25</v>
      </c>
      <c r="AA24" s="6">
        <v>0.53563213002031562</v>
      </c>
      <c r="AC24" s="2">
        <v>1</v>
      </c>
      <c r="AD24" s="2" t="s">
        <v>25</v>
      </c>
      <c r="AG24" s="6">
        <v>0.80630769230769239</v>
      </c>
    </row>
    <row r="25" spans="3:33" x14ac:dyDescent="0.25">
      <c r="C25" s="2">
        <v>1</v>
      </c>
      <c r="D25" s="2" t="s">
        <v>26</v>
      </c>
      <c r="G25" s="6">
        <v>8.2328767123287655E-2</v>
      </c>
      <c r="H25" s="6">
        <v>9.3269230769230757E-2</v>
      </c>
      <c r="I25" s="6">
        <v>5.1904761904761912E-2</v>
      </c>
      <c r="J25" s="6">
        <v>0.23522727272727276</v>
      </c>
      <c r="K25" s="6">
        <f t="shared" si="0"/>
        <v>0.46273003252455303</v>
      </c>
      <c r="L25" s="6"/>
      <c r="M25" s="2" t="s">
        <v>26</v>
      </c>
      <c r="P25" s="6">
        <v>0.6996242548012459</v>
      </c>
      <c r="R25" s="2">
        <v>1</v>
      </c>
      <c r="S25" s="2" t="s">
        <v>26</v>
      </c>
      <c r="U25" s="6">
        <v>0.18218005445881552</v>
      </c>
      <c r="V25" s="6"/>
      <c r="W25">
        <v>1</v>
      </c>
      <c r="X25" s="5" t="s">
        <v>26</v>
      </c>
      <c r="AA25" s="6">
        <v>0.75960618846694794</v>
      </c>
      <c r="AC25" s="2">
        <v>1</v>
      </c>
      <c r="AD25" s="2" t="s">
        <v>26</v>
      </c>
      <c r="AG25" s="6">
        <v>0.6305384615384616</v>
      </c>
    </row>
    <row r="26" spans="3:33" x14ac:dyDescent="0.25">
      <c r="C26" s="2">
        <v>1</v>
      </c>
      <c r="D26" s="2" t="s">
        <v>27</v>
      </c>
      <c r="G26" s="6">
        <v>8.2328767123287655E-2</v>
      </c>
      <c r="H26" s="6">
        <v>0.18653846153846154</v>
      </c>
      <c r="I26" s="6">
        <v>0.10380952380952381</v>
      </c>
      <c r="J26" s="6">
        <v>0.11761363636363638</v>
      </c>
      <c r="K26" s="6">
        <f t="shared" si="0"/>
        <v>0.49029038883490933</v>
      </c>
      <c r="L26" s="6"/>
      <c r="M26" s="2" t="s">
        <v>27</v>
      </c>
      <c r="P26" s="6">
        <v>0.56974802483652043</v>
      </c>
      <c r="R26" s="2">
        <v>1</v>
      </c>
      <c r="S26" s="2" t="s">
        <v>27</v>
      </c>
      <c r="U26" s="6">
        <v>0.17214771953710006</v>
      </c>
      <c r="V26" s="6"/>
      <c r="W26">
        <v>1</v>
      </c>
      <c r="X26" s="5" t="s">
        <v>27</v>
      </c>
      <c r="AA26" s="6">
        <v>0.13405063291139241</v>
      </c>
      <c r="AC26" s="2">
        <v>1</v>
      </c>
      <c r="AD26" s="2" t="s">
        <v>27</v>
      </c>
      <c r="AG26" s="6">
        <v>1.1457032967032967</v>
      </c>
    </row>
    <row r="27" spans="3:33" x14ac:dyDescent="0.25">
      <c r="C27" s="2">
        <v>1</v>
      </c>
      <c r="D27" s="8" t="s">
        <v>28</v>
      </c>
      <c r="G27" s="6">
        <v>8.2328767123287655E-2</v>
      </c>
      <c r="H27" s="6">
        <v>0.18653846153846154</v>
      </c>
      <c r="I27" s="6">
        <v>0.10380952380952381</v>
      </c>
      <c r="J27" s="6">
        <v>0.11761363636363638</v>
      </c>
      <c r="K27" s="6">
        <f t="shared" si="0"/>
        <v>0.49029038883490933</v>
      </c>
      <c r="L27" s="6"/>
      <c r="M27" s="8" t="s">
        <v>28</v>
      </c>
      <c r="P27" s="6">
        <v>0.56974802483652043</v>
      </c>
      <c r="R27" s="9">
        <v>1</v>
      </c>
      <c r="S27" s="8" t="s">
        <v>28</v>
      </c>
      <c r="U27" s="6">
        <v>0.17214771953710006</v>
      </c>
      <c r="V27" s="6"/>
      <c r="W27">
        <v>1</v>
      </c>
      <c r="X27" s="5" t="s">
        <v>28</v>
      </c>
      <c r="AA27" s="6">
        <v>0.13405063291139241</v>
      </c>
      <c r="AC27" s="9">
        <v>1</v>
      </c>
      <c r="AD27" s="8" t="s">
        <v>28</v>
      </c>
      <c r="AG27" s="6">
        <v>0.82436263736263737</v>
      </c>
    </row>
    <row r="28" spans="3:33" x14ac:dyDescent="0.25">
      <c r="C28" s="2">
        <v>1</v>
      </c>
      <c r="D28" s="2" t="s">
        <v>29</v>
      </c>
      <c r="G28" s="6">
        <v>0.16465753424657534</v>
      </c>
      <c r="H28" s="6">
        <v>0.18653846153846154</v>
      </c>
      <c r="I28" s="6">
        <v>0.10380952380952381</v>
      </c>
      <c r="J28" s="6">
        <v>0.11761363636363638</v>
      </c>
      <c r="K28" s="6">
        <f t="shared" si="0"/>
        <v>0.57261915595819712</v>
      </c>
      <c r="L28" s="6"/>
      <c r="M28" s="2" t="s">
        <v>29</v>
      </c>
      <c r="P28" s="6">
        <v>0.74249138766837885</v>
      </c>
      <c r="R28" s="2">
        <v>1</v>
      </c>
      <c r="S28" s="2" t="s">
        <v>29</v>
      </c>
      <c r="U28" s="6">
        <v>0.23621851599727706</v>
      </c>
      <c r="V28" s="6"/>
      <c r="W28">
        <v>1</v>
      </c>
      <c r="X28" s="5" t="s">
        <v>29</v>
      </c>
      <c r="AA28" s="6">
        <v>0.22256915142991093</v>
      </c>
      <c r="AC28" s="2">
        <v>1</v>
      </c>
      <c r="AD28" s="2" t="s">
        <v>29</v>
      </c>
      <c r="AG28" s="6">
        <v>0.96993406593406606</v>
      </c>
    </row>
    <row r="29" spans="3:33" x14ac:dyDescent="0.25">
      <c r="C29" s="2">
        <v>1</v>
      </c>
      <c r="D29" s="8" t="s">
        <v>30</v>
      </c>
      <c r="G29" s="6">
        <v>8.2328767123287655E-2</v>
      </c>
      <c r="H29" s="6">
        <v>9.3269230769230757E-2</v>
      </c>
      <c r="I29" s="6">
        <v>5.1904761904761912E-2</v>
      </c>
      <c r="J29" s="6">
        <v>0.23522727272727276</v>
      </c>
      <c r="K29" s="6">
        <f t="shared" si="0"/>
        <v>0.46273003252455303</v>
      </c>
      <c r="L29" s="6"/>
      <c r="M29" s="8" t="s">
        <v>30</v>
      </c>
      <c r="P29" s="6">
        <v>0.6996242548012459</v>
      </c>
      <c r="R29" s="2">
        <v>1</v>
      </c>
      <c r="S29" s="8" t="s">
        <v>30</v>
      </c>
      <c r="U29" s="6">
        <v>0.18218005445881552</v>
      </c>
      <c r="V29" s="6"/>
      <c r="W29">
        <v>1</v>
      </c>
      <c r="X29" s="5" t="s">
        <v>30</v>
      </c>
      <c r="AA29" s="6">
        <v>0.58059384278793558</v>
      </c>
      <c r="AC29" s="2">
        <v>1</v>
      </c>
      <c r="AD29" s="8" t="s">
        <v>30</v>
      </c>
      <c r="AG29" s="6">
        <v>0.80630769230769239</v>
      </c>
    </row>
    <row r="30" spans="3:33" x14ac:dyDescent="0.25">
      <c r="C30" s="2">
        <v>1</v>
      </c>
      <c r="D30" s="2" t="s">
        <v>31</v>
      </c>
      <c r="G30" s="6">
        <v>8.2328767123287655E-2</v>
      </c>
      <c r="H30" s="6">
        <v>9.3269230769230757E-2</v>
      </c>
      <c r="I30" s="6">
        <v>5.1904761904761912E-2</v>
      </c>
      <c r="J30" s="6">
        <v>0.23522727272727276</v>
      </c>
      <c r="K30" s="6">
        <f t="shared" si="0"/>
        <v>0.46273003252455303</v>
      </c>
      <c r="L30" s="6"/>
      <c r="M30" s="2" t="s">
        <v>31</v>
      </c>
      <c r="P30" s="6">
        <v>0.6996242548012459</v>
      </c>
      <c r="R30" s="2">
        <v>1</v>
      </c>
      <c r="S30" s="2" t="s">
        <v>31</v>
      </c>
      <c r="U30" s="6">
        <v>0.18218005445881552</v>
      </c>
      <c r="V30" s="6"/>
      <c r="W30">
        <v>1</v>
      </c>
      <c r="X30" s="5" t="s">
        <v>31</v>
      </c>
      <c r="AA30" s="6">
        <v>0.40158149710892327</v>
      </c>
      <c r="AC30" s="2">
        <v>1</v>
      </c>
      <c r="AD30" s="2" t="s">
        <v>31</v>
      </c>
      <c r="AG30" s="6">
        <v>1.1335604395604397</v>
      </c>
    </row>
    <row r="31" spans="3:33" x14ac:dyDescent="0.25">
      <c r="C31" s="2">
        <v>1</v>
      </c>
      <c r="D31" s="2" t="s">
        <v>32</v>
      </c>
      <c r="G31" s="6">
        <v>8.2328767123287655E-2</v>
      </c>
      <c r="H31" s="6">
        <v>0.18653846153846154</v>
      </c>
      <c r="I31" s="6">
        <v>0.10380952380952381</v>
      </c>
      <c r="J31" s="6">
        <v>0.11761363636363638</v>
      </c>
      <c r="K31" s="6">
        <f t="shared" si="0"/>
        <v>0.49029038883490933</v>
      </c>
      <c r="L31" s="6"/>
      <c r="M31" s="2" t="s">
        <v>32</v>
      </c>
      <c r="P31" s="6">
        <v>0.85467087484786597</v>
      </c>
      <c r="R31" s="2">
        <v>1</v>
      </c>
      <c r="S31" s="2" t="s">
        <v>32</v>
      </c>
      <c r="U31" s="6">
        <v>0.23621851599727706</v>
      </c>
      <c r="V31" s="6"/>
      <c r="W31">
        <v>1</v>
      </c>
      <c r="X31" s="5" t="s">
        <v>32</v>
      </c>
      <c r="AA31" s="6">
        <v>0.44711361150179707</v>
      </c>
      <c r="AC31" s="2">
        <v>1</v>
      </c>
      <c r="AD31" s="2" t="s">
        <v>32</v>
      </c>
      <c r="AG31" s="6">
        <v>0.79416483516483516</v>
      </c>
    </row>
    <row r="32" spans="3:33" x14ac:dyDescent="0.25">
      <c r="C32" s="2">
        <v>1</v>
      </c>
      <c r="D32" s="2" t="s">
        <v>33</v>
      </c>
      <c r="G32" s="6">
        <v>8.2328767123287655E-2</v>
      </c>
      <c r="H32" s="6">
        <v>0.18653846153846154</v>
      </c>
      <c r="I32" s="6">
        <v>0.10380952380952381</v>
      </c>
      <c r="J32" s="6">
        <v>0.11761363636363638</v>
      </c>
      <c r="K32" s="6">
        <f t="shared" si="0"/>
        <v>0.49029038883490933</v>
      </c>
      <c r="L32" s="6"/>
      <c r="M32" s="2" t="s">
        <v>33</v>
      </c>
      <c r="P32" s="6">
        <v>0.85467087484786597</v>
      </c>
      <c r="R32" s="2">
        <v>1</v>
      </c>
      <c r="S32" s="2" t="s">
        <v>33</v>
      </c>
      <c r="U32" s="6">
        <v>0.23621851599727706</v>
      </c>
      <c r="V32" s="6"/>
      <c r="W32">
        <v>1</v>
      </c>
      <c r="X32" s="5" t="s">
        <v>33</v>
      </c>
      <c r="AA32" s="6">
        <v>0.53563213002031562</v>
      </c>
      <c r="AC32" s="2">
        <v>1</v>
      </c>
      <c r="AD32" s="2" t="s">
        <v>33</v>
      </c>
      <c r="AG32" s="6">
        <v>0.79416483516483516</v>
      </c>
    </row>
    <row r="33" spans="3:33" x14ac:dyDescent="0.25">
      <c r="C33" s="2">
        <v>1</v>
      </c>
      <c r="D33" s="2" t="s">
        <v>34</v>
      </c>
      <c r="G33" s="6">
        <v>8.2328767123287655E-2</v>
      </c>
      <c r="H33" s="6">
        <v>0.18653846153846154</v>
      </c>
      <c r="I33" s="6">
        <v>0.10380952380952381</v>
      </c>
      <c r="J33" s="6">
        <v>0.11761363636363638</v>
      </c>
      <c r="K33" s="6">
        <f t="shared" si="0"/>
        <v>0.49029038883490933</v>
      </c>
      <c r="L33" s="6"/>
      <c r="M33" s="2" t="s">
        <v>34</v>
      </c>
      <c r="P33" s="6">
        <v>0.74249138766837885</v>
      </c>
      <c r="R33" s="2">
        <v>1</v>
      </c>
      <c r="S33" s="2" t="s">
        <v>34</v>
      </c>
      <c r="U33" s="6">
        <v>0.23621851599727706</v>
      </c>
      <c r="V33" s="6"/>
      <c r="W33">
        <v>1</v>
      </c>
      <c r="X33" s="5" t="s">
        <v>34</v>
      </c>
      <c r="AA33" s="6">
        <v>0.53563213002031562</v>
      </c>
      <c r="AC33" s="2">
        <v>1</v>
      </c>
      <c r="AD33" s="2" t="s">
        <v>34</v>
      </c>
      <c r="AG33" s="6">
        <v>0.6485934065934067</v>
      </c>
    </row>
    <row r="34" spans="3:33" x14ac:dyDescent="0.25">
      <c r="C34" s="2">
        <v>1</v>
      </c>
      <c r="D34" s="2" t="s">
        <v>35</v>
      </c>
      <c r="G34" s="6">
        <v>0.16465753424657534</v>
      </c>
      <c r="H34" s="6">
        <v>0.18653846153846154</v>
      </c>
      <c r="I34" s="6">
        <v>0.10380952380952381</v>
      </c>
      <c r="J34" s="6">
        <v>0.11761363636363638</v>
      </c>
      <c r="K34" s="6">
        <f t="shared" si="0"/>
        <v>0.57261915595819712</v>
      </c>
      <c r="L34" s="6"/>
      <c r="M34" s="2" t="s">
        <v>35</v>
      </c>
      <c r="P34" s="6">
        <v>0.74249138766837885</v>
      </c>
      <c r="R34" s="2">
        <v>1</v>
      </c>
      <c r="S34" s="2" t="s">
        <v>35</v>
      </c>
      <c r="U34" s="6">
        <v>0.23621851599727706</v>
      </c>
      <c r="V34" s="6"/>
      <c r="W34">
        <v>1</v>
      </c>
      <c r="X34" s="5" t="s">
        <v>35</v>
      </c>
      <c r="AA34" s="6">
        <v>0.58059384278793558</v>
      </c>
      <c r="AC34" s="2">
        <v>1</v>
      </c>
      <c r="AD34" s="2" t="s">
        <v>35</v>
      </c>
      <c r="AG34" s="6">
        <v>0.6485934065934067</v>
      </c>
    </row>
    <row r="35" spans="3:33" x14ac:dyDescent="0.25">
      <c r="C35" s="2">
        <v>1</v>
      </c>
      <c r="D35" s="2" t="s">
        <v>36</v>
      </c>
      <c r="G35" s="6">
        <v>8.2328767123287655E-2</v>
      </c>
      <c r="H35" s="6">
        <v>0.18653846153846154</v>
      </c>
      <c r="I35" s="6">
        <v>0.10380952380952381</v>
      </c>
      <c r="J35" s="6">
        <v>0.11761363636363638</v>
      </c>
      <c r="K35" s="6">
        <f t="shared" si="0"/>
        <v>0.49029038883490933</v>
      </c>
      <c r="L35" s="6"/>
      <c r="M35" s="2" t="s">
        <v>36</v>
      </c>
      <c r="P35" s="6">
        <v>0.85467087484786597</v>
      </c>
      <c r="R35" s="2">
        <v>1</v>
      </c>
      <c r="S35" s="2" t="s">
        <v>36</v>
      </c>
      <c r="U35" s="6">
        <v>0.23621851599727706</v>
      </c>
      <c r="V35" s="6"/>
      <c r="W35">
        <v>1</v>
      </c>
      <c r="X35" s="5" t="s">
        <v>36</v>
      </c>
      <c r="AA35" s="6">
        <v>0.80316299421784643</v>
      </c>
      <c r="AC35" s="2">
        <v>1</v>
      </c>
      <c r="AD35" s="2" t="s">
        <v>36</v>
      </c>
      <c r="AG35" s="6">
        <v>0.66073626373626371</v>
      </c>
    </row>
    <row r="36" spans="3:33" x14ac:dyDescent="0.25">
      <c r="C36" s="2">
        <v>1</v>
      </c>
      <c r="D36" s="2" t="s">
        <v>37</v>
      </c>
      <c r="G36" s="6">
        <v>0.16465753424657534</v>
      </c>
      <c r="H36" s="6">
        <v>0.27980769230769231</v>
      </c>
      <c r="I36" s="6">
        <v>0.10380952380952381</v>
      </c>
      <c r="J36" s="6">
        <v>0.35284090909090915</v>
      </c>
      <c r="K36" s="6">
        <f t="shared" si="0"/>
        <v>0.90111565945470062</v>
      </c>
      <c r="L36" s="6"/>
      <c r="M36" s="2" t="s">
        <v>37</v>
      </c>
      <c r="P36" s="6">
        <v>0.98444942962642079</v>
      </c>
      <c r="R36" s="2">
        <v>1</v>
      </c>
      <c r="S36" s="2" t="s">
        <v>37</v>
      </c>
      <c r="U36" s="6">
        <v>0.29025697753573859</v>
      </c>
      <c r="V36" s="6"/>
      <c r="W36">
        <v>1</v>
      </c>
      <c r="X36" s="5" t="s">
        <v>37</v>
      </c>
      <c r="AA36" s="6">
        <v>0.89168151273636509</v>
      </c>
      <c r="AC36" s="2">
        <v>1</v>
      </c>
      <c r="AD36" s="2" t="s">
        <v>37</v>
      </c>
      <c r="AG36" s="6">
        <v>0.48496703296703303</v>
      </c>
    </row>
    <row r="37" spans="3:33" x14ac:dyDescent="0.25">
      <c r="C37" s="2">
        <v>1</v>
      </c>
      <c r="D37" s="8" t="s">
        <v>38</v>
      </c>
      <c r="G37" s="6">
        <v>8.2328767123287655E-2</v>
      </c>
      <c r="H37" s="6">
        <v>9.3269230769230757E-2</v>
      </c>
      <c r="I37" s="6">
        <v>0.10380952380952381</v>
      </c>
      <c r="J37" s="6">
        <v>0.11761363636363638</v>
      </c>
      <c r="K37" s="6">
        <f t="shared" si="0"/>
        <v>0.39702115806567856</v>
      </c>
      <c r="M37" s="8" t="s">
        <v>38</v>
      </c>
      <c r="P37" s="6">
        <v>0.63326061843760961</v>
      </c>
      <c r="R37" s="2">
        <v>1</v>
      </c>
      <c r="S37" s="8" t="s">
        <v>38</v>
      </c>
      <c r="U37" s="6">
        <v>0.18218005445881552</v>
      </c>
      <c r="V37" s="6"/>
      <c r="W37">
        <v>1</v>
      </c>
      <c r="X37" s="5" t="s">
        <v>38</v>
      </c>
      <c r="AA37" s="6">
        <v>0.53563213002031562</v>
      </c>
      <c r="AC37" s="2">
        <v>1</v>
      </c>
      <c r="AD37" s="8" t="s">
        <v>38</v>
      </c>
      <c r="AG37" s="6">
        <v>0.79416483516483516</v>
      </c>
    </row>
    <row r="38" spans="3:33" x14ac:dyDescent="0.25">
      <c r="C38" s="2">
        <v>1</v>
      </c>
      <c r="D38" s="2" t="s">
        <v>39</v>
      </c>
      <c r="G38" s="6">
        <v>9.6153846153846145E-2</v>
      </c>
      <c r="H38" s="6">
        <v>0.10587155963302752</v>
      </c>
      <c r="I38" s="6">
        <v>0.24614754098360656</v>
      </c>
      <c r="J38" s="6">
        <v>8.7889908256880728E-2</v>
      </c>
      <c r="K38" s="6">
        <f t="shared" si="0"/>
        <v>0.53606285502736095</v>
      </c>
      <c r="M38" s="2" t="s">
        <v>39</v>
      </c>
      <c r="P38" s="6">
        <v>0.41780652680652675</v>
      </c>
      <c r="R38" s="2">
        <v>1</v>
      </c>
      <c r="S38" s="2" t="s">
        <v>39</v>
      </c>
      <c r="U38" s="6">
        <v>0.26903496503496505</v>
      </c>
      <c r="W38" s="2">
        <v>1</v>
      </c>
      <c r="X38" s="2" t="s">
        <v>39</v>
      </c>
      <c r="AA38" s="6">
        <v>0.65492431020589625</v>
      </c>
      <c r="AC38" s="2">
        <v>1</v>
      </c>
      <c r="AD38" s="2" t="s">
        <v>39</v>
      </c>
      <c r="AG38" s="6">
        <v>0.72532450081735012</v>
      </c>
    </row>
    <row r="39" spans="3:33" x14ac:dyDescent="0.25">
      <c r="C39" s="2">
        <v>1</v>
      </c>
      <c r="D39" s="2" t="s">
        <v>40</v>
      </c>
      <c r="G39" s="6">
        <v>0.19230769230769235</v>
      </c>
      <c r="H39" s="6">
        <v>0.21174311926605505</v>
      </c>
      <c r="I39" s="6">
        <v>0.16409836065573771</v>
      </c>
      <c r="J39" s="6">
        <v>0.17577981651376148</v>
      </c>
      <c r="K39" s="6">
        <f t="shared" si="0"/>
        <v>0.74392898874324664</v>
      </c>
      <c r="M39" s="2" t="s">
        <v>40</v>
      </c>
      <c r="P39" s="6">
        <v>0.58870396270396275</v>
      </c>
      <c r="R39" s="2">
        <v>1</v>
      </c>
      <c r="S39" s="2" t="s">
        <v>40</v>
      </c>
      <c r="U39" s="6">
        <v>0.42134265734265741</v>
      </c>
      <c r="W39" s="2">
        <v>1</v>
      </c>
      <c r="X39" s="2" t="s">
        <v>40</v>
      </c>
      <c r="AA39" s="6">
        <v>0.65492431020589625</v>
      </c>
      <c r="AC39" s="2">
        <v>1</v>
      </c>
      <c r="AD39" s="2" t="s">
        <v>40</v>
      </c>
      <c r="AG39" s="6">
        <v>0.81888771920815473</v>
      </c>
    </row>
    <row r="40" spans="3:33" x14ac:dyDescent="0.25">
      <c r="C40" s="2">
        <v>1</v>
      </c>
      <c r="D40" s="8" t="s">
        <v>41</v>
      </c>
      <c r="G40" s="6">
        <v>9.6153846153846145E-2</v>
      </c>
      <c r="H40" s="6">
        <v>0.21174311926605505</v>
      </c>
      <c r="I40" s="6">
        <v>0.16409836065573771</v>
      </c>
      <c r="J40" s="6">
        <v>0.17577981651376148</v>
      </c>
      <c r="K40" s="6">
        <f t="shared" si="0"/>
        <v>0.64777514258940039</v>
      </c>
      <c r="M40" s="10" t="s">
        <v>41</v>
      </c>
      <c r="P40" s="6">
        <v>0.54126107226107223</v>
      </c>
      <c r="R40" s="11">
        <v>1</v>
      </c>
      <c r="S40" s="10" t="s">
        <v>41</v>
      </c>
      <c r="U40" s="6">
        <v>0.32739860139860139</v>
      </c>
      <c r="W40" s="11">
        <v>1</v>
      </c>
      <c r="X40" s="10" t="s">
        <v>41</v>
      </c>
      <c r="AA40" s="6">
        <v>0.78766403623329351</v>
      </c>
      <c r="AC40" s="11">
        <v>1</v>
      </c>
      <c r="AD40" s="10" t="s">
        <v>41</v>
      </c>
      <c r="AG40" s="6">
        <v>0.72532450081735012</v>
      </c>
    </row>
    <row r="41" spans="3:33" x14ac:dyDescent="0.25">
      <c r="C41" s="2">
        <v>1</v>
      </c>
      <c r="D41" s="2" t="s">
        <v>42</v>
      </c>
      <c r="G41" s="6">
        <v>0.19230769230769235</v>
      </c>
      <c r="H41" s="6">
        <v>0.21174311926605505</v>
      </c>
      <c r="I41" s="6">
        <v>0.16409836065573771</v>
      </c>
      <c r="J41" s="6">
        <v>0.17577981651376148</v>
      </c>
      <c r="K41" s="6">
        <f t="shared" si="0"/>
        <v>0.74392898874324664</v>
      </c>
      <c r="M41" s="2" t="s">
        <v>42</v>
      </c>
      <c r="P41" s="6">
        <v>0.58870396270396275</v>
      </c>
      <c r="R41" s="2">
        <v>1</v>
      </c>
      <c r="S41" s="2" t="s">
        <v>42</v>
      </c>
      <c r="U41" s="6">
        <v>0.42134265734265741</v>
      </c>
      <c r="W41" s="2">
        <v>1</v>
      </c>
      <c r="X41" s="2" t="s">
        <v>42</v>
      </c>
      <c r="AA41" s="6">
        <v>0.48115960432354332</v>
      </c>
      <c r="AC41" s="2">
        <v>1</v>
      </c>
      <c r="AD41" s="2" t="s">
        <v>42</v>
      </c>
      <c r="AG41" s="6">
        <v>0.36266225040867506</v>
      </c>
    </row>
    <row r="42" spans="3:33" x14ac:dyDescent="0.25">
      <c r="C42" s="2">
        <v>1</v>
      </c>
      <c r="D42" s="2" t="s">
        <v>43</v>
      </c>
      <c r="G42" s="6">
        <v>0.19230769230769235</v>
      </c>
      <c r="H42" s="6">
        <v>0.10587155963302752</v>
      </c>
      <c r="I42" s="6">
        <v>8.2049180327868856E-2</v>
      </c>
      <c r="J42" s="6">
        <v>8.7889908256880728E-2</v>
      </c>
      <c r="K42" s="6">
        <f t="shared" si="0"/>
        <v>0.46811834052546941</v>
      </c>
      <c r="M42" s="12" t="s">
        <v>43</v>
      </c>
      <c r="P42" s="6">
        <v>0.46524941724941721</v>
      </c>
      <c r="R42" s="12">
        <v>1</v>
      </c>
      <c r="S42" s="12" t="s">
        <v>43</v>
      </c>
      <c r="U42" s="6">
        <v>0.36297902097902102</v>
      </c>
      <c r="W42" s="12">
        <v>1</v>
      </c>
      <c r="X42" s="12" t="s">
        <v>43</v>
      </c>
      <c r="AA42" s="6">
        <v>0.48115960432354332</v>
      </c>
      <c r="AC42" s="12">
        <v>1</v>
      </c>
      <c r="AD42" s="12" t="s">
        <v>43</v>
      </c>
      <c r="AG42" s="6">
        <v>0.36266225040867506</v>
      </c>
    </row>
    <row r="43" spans="3:33" x14ac:dyDescent="0.25">
      <c r="C43" s="2">
        <v>1</v>
      </c>
      <c r="D43" s="2" t="s">
        <v>44</v>
      </c>
      <c r="G43" s="6">
        <v>0.19230769230769235</v>
      </c>
      <c r="H43" s="6">
        <v>0.21174311926605505</v>
      </c>
      <c r="I43" s="6">
        <v>8.2049180327868856E-2</v>
      </c>
      <c r="J43" s="6">
        <v>0.17577981651376148</v>
      </c>
      <c r="K43" s="6">
        <f t="shared" si="0"/>
        <v>0.66187980841537775</v>
      </c>
      <c r="M43" s="12" t="s">
        <v>44</v>
      </c>
      <c r="P43" s="6">
        <v>0.58870396270396275</v>
      </c>
      <c r="R43" s="12">
        <v>1</v>
      </c>
      <c r="S43" s="12" t="s">
        <v>44</v>
      </c>
      <c r="U43" s="6">
        <v>0.42134265734265741</v>
      </c>
      <c r="W43" s="12">
        <v>1</v>
      </c>
      <c r="X43" s="12" t="s">
        <v>44</v>
      </c>
      <c r="AA43" s="6">
        <v>0.48115960432354332</v>
      </c>
      <c r="AC43" s="12">
        <v>1</v>
      </c>
      <c r="AD43" s="12" t="s">
        <v>44</v>
      </c>
      <c r="AG43" s="6">
        <v>0.36266225040867506</v>
      </c>
    </row>
    <row r="44" spans="3:33" x14ac:dyDescent="0.25">
      <c r="C44" s="2">
        <v>1</v>
      </c>
      <c r="D44" s="2" t="s">
        <v>45</v>
      </c>
      <c r="G44" s="6">
        <v>0.19230769230769235</v>
      </c>
      <c r="H44" s="6">
        <v>0.21174311926605505</v>
      </c>
      <c r="I44" s="6">
        <v>0.16409836065573771</v>
      </c>
      <c r="J44" s="6">
        <v>0.17577981651376148</v>
      </c>
      <c r="K44" s="6">
        <f t="shared" si="0"/>
        <v>0.74392898874324664</v>
      </c>
      <c r="M44" s="12" t="s">
        <v>45</v>
      </c>
      <c r="P44" s="6">
        <v>0.58870396270396275</v>
      </c>
      <c r="R44" s="12">
        <v>1</v>
      </c>
      <c r="S44" s="12" t="s">
        <v>45</v>
      </c>
      <c r="U44" s="6">
        <v>0.42134265734265741</v>
      </c>
      <c r="W44" s="12">
        <v>1</v>
      </c>
      <c r="X44" s="12" t="s">
        <v>45</v>
      </c>
      <c r="AA44" s="6">
        <v>0.65492431020589625</v>
      </c>
      <c r="AC44" s="12">
        <v>1</v>
      </c>
      <c r="AD44" s="12" t="s">
        <v>45</v>
      </c>
      <c r="AG44" s="6">
        <v>0.58975488056418546</v>
      </c>
    </row>
    <row r="45" spans="3:33" x14ac:dyDescent="0.25">
      <c r="C45" s="11">
        <v>1</v>
      </c>
      <c r="D45" s="11" t="s">
        <v>46</v>
      </c>
      <c r="G45" s="6">
        <v>9.6153846153846145E-2</v>
      </c>
      <c r="H45" s="6">
        <v>0.31761467889908257</v>
      </c>
      <c r="I45" s="6">
        <v>0.16409836065573771</v>
      </c>
      <c r="J45" s="6">
        <v>0.26366972477064221</v>
      </c>
      <c r="K45" s="6">
        <f t="shared" si="0"/>
        <v>0.84153661047930861</v>
      </c>
      <c r="M45" s="2" t="s">
        <v>46</v>
      </c>
      <c r="P45" s="6">
        <v>0.54126107226107223</v>
      </c>
      <c r="R45" s="2">
        <v>1</v>
      </c>
      <c r="S45" s="2" t="s">
        <v>46</v>
      </c>
      <c r="U45" s="6">
        <v>0.32739860139860139</v>
      </c>
      <c r="W45" s="2">
        <v>1</v>
      </c>
      <c r="X45" s="2" t="s">
        <v>46</v>
      </c>
      <c r="AA45" s="6">
        <v>0.57198388396454469</v>
      </c>
      <c r="AC45" s="2">
        <v>1</v>
      </c>
      <c r="AD45" s="2" t="s">
        <v>46</v>
      </c>
      <c r="AG45" s="6">
        <v>0.59179508905264422</v>
      </c>
    </row>
    <row r="46" spans="3:33" x14ac:dyDescent="0.25">
      <c r="C46" s="11">
        <v>1</v>
      </c>
      <c r="D46" s="11" t="s">
        <v>47</v>
      </c>
      <c r="G46" s="6">
        <v>9.6153846153846145E-2</v>
      </c>
      <c r="H46" s="6">
        <v>0.21174311926605505</v>
      </c>
      <c r="I46" s="6">
        <v>0.16409836065573771</v>
      </c>
      <c r="J46" s="6">
        <v>0.17577981651376148</v>
      </c>
      <c r="K46" s="6">
        <f t="shared" si="0"/>
        <v>0.64777514258940039</v>
      </c>
      <c r="M46" s="2" t="s">
        <v>47</v>
      </c>
      <c r="P46" s="6">
        <v>0.41780652680652675</v>
      </c>
      <c r="R46" s="2">
        <v>1</v>
      </c>
      <c r="S46" s="2" t="s">
        <v>47</v>
      </c>
      <c r="U46" s="6">
        <v>0.26903496503496505</v>
      </c>
      <c r="W46" s="2">
        <v>1</v>
      </c>
      <c r="X46" s="2" t="s">
        <v>47</v>
      </c>
      <c r="AA46" s="6">
        <v>0.92129422879213096</v>
      </c>
      <c r="AC46" s="2">
        <v>1</v>
      </c>
      <c r="AD46" s="2" t="s">
        <v>47</v>
      </c>
      <c r="AG46" s="6">
        <v>0.59179508905264422</v>
      </c>
    </row>
    <row r="47" spans="3:33" x14ac:dyDescent="0.25">
      <c r="C47" s="11">
        <v>1</v>
      </c>
      <c r="D47" s="10" t="s">
        <v>48</v>
      </c>
      <c r="G47" s="6">
        <v>9.6153846153846145E-2</v>
      </c>
      <c r="H47" s="6">
        <v>0.21174311926605505</v>
      </c>
      <c r="I47" s="6">
        <v>0.16409836065573771</v>
      </c>
      <c r="J47" s="6">
        <v>0.17577981651376148</v>
      </c>
      <c r="K47" s="6">
        <f t="shared" si="0"/>
        <v>0.64777514258940039</v>
      </c>
      <c r="M47" s="8" t="s">
        <v>48</v>
      </c>
      <c r="P47" s="6">
        <v>0.41780652680652675</v>
      </c>
      <c r="R47" s="2">
        <v>1</v>
      </c>
      <c r="S47" s="8" t="s">
        <v>48</v>
      </c>
      <c r="U47" s="6">
        <v>0.26903496503496505</v>
      </c>
      <c r="W47" s="2">
        <v>1</v>
      </c>
      <c r="X47" s="8" t="s">
        <v>48</v>
      </c>
      <c r="AA47" s="6">
        <v>0.61389933035094058</v>
      </c>
      <c r="AC47" s="2">
        <v>1</v>
      </c>
      <c r="AD47" s="8" t="s">
        <v>48</v>
      </c>
      <c r="AG47" s="6">
        <v>0.59179508905264422</v>
      </c>
    </row>
    <row r="48" spans="3:33" x14ac:dyDescent="0.25">
      <c r="C48" s="11">
        <v>1</v>
      </c>
      <c r="D48" s="10" t="s">
        <v>49</v>
      </c>
      <c r="G48" s="6">
        <v>0.28846153846153849</v>
      </c>
      <c r="H48" s="6">
        <v>0.31761467889908257</v>
      </c>
      <c r="I48" s="6">
        <v>0.16409836065573771</v>
      </c>
      <c r="J48" s="6">
        <v>0.26366972477064221</v>
      </c>
      <c r="K48" s="6">
        <f t="shared" si="0"/>
        <v>1.033844302787001</v>
      </c>
      <c r="M48" s="8" t="s">
        <v>49</v>
      </c>
      <c r="P48" s="6">
        <v>0.88305594405594401</v>
      </c>
      <c r="R48" s="2">
        <v>1</v>
      </c>
      <c r="S48" s="8" t="s">
        <v>49</v>
      </c>
      <c r="U48" s="6">
        <v>0.63201398601398606</v>
      </c>
      <c r="W48" s="2">
        <v>1</v>
      </c>
      <c r="X48" s="8" t="s">
        <v>49</v>
      </c>
      <c r="AA48" s="6">
        <v>0.8286890160882493</v>
      </c>
      <c r="AC48" s="2">
        <v>1</v>
      </c>
      <c r="AD48" s="8" t="s">
        <v>49</v>
      </c>
      <c r="AG48" s="6">
        <v>0.81684751071969597</v>
      </c>
    </row>
    <row r="49" spans="3:33" x14ac:dyDescent="0.25">
      <c r="C49" s="11">
        <v>1</v>
      </c>
      <c r="D49" s="11" t="s">
        <v>50</v>
      </c>
      <c r="G49" s="6">
        <v>9.6153846153846145E-2</v>
      </c>
      <c r="H49" s="6">
        <v>0.10587155963302752</v>
      </c>
      <c r="I49" s="6">
        <v>0.16409836065573771</v>
      </c>
      <c r="J49" s="6">
        <v>8.7889908256880728E-2</v>
      </c>
      <c r="K49" s="6">
        <f t="shared" si="0"/>
        <v>0.45401367469949205</v>
      </c>
      <c r="M49" s="2" t="s">
        <v>50</v>
      </c>
      <c r="P49" s="6">
        <v>0.29435198135198132</v>
      </c>
      <c r="R49" s="2">
        <v>1</v>
      </c>
      <c r="S49" s="2" t="s">
        <v>50</v>
      </c>
      <c r="U49" s="6">
        <v>0.21067132867132868</v>
      </c>
      <c r="W49" s="2">
        <v>1</v>
      </c>
      <c r="X49" s="2" t="s">
        <v>50</v>
      </c>
      <c r="AA49" s="6">
        <v>0.65492431020589625</v>
      </c>
      <c r="AC49" s="2">
        <v>1</v>
      </c>
      <c r="AD49" s="2" t="s">
        <v>50</v>
      </c>
      <c r="AG49" s="6">
        <v>0.58975488056418546</v>
      </c>
    </row>
    <row r="50" spans="3:33" x14ac:dyDescent="0.25">
      <c r="C50" s="11">
        <v>1</v>
      </c>
      <c r="D50" s="11" t="s">
        <v>51</v>
      </c>
      <c r="G50" s="6">
        <v>0.19230769230769235</v>
      </c>
      <c r="H50" s="6">
        <v>0.31761467889908257</v>
      </c>
      <c r="I50" s="6">
        <v>0.16409836065573771</v>
      </c>
      <c r="J50" s="6">
        <v>0.26366972477064221</v>
      </c>
      <c r="K50" s="6">
        <f t="shared" si="0"/>
        <v>0.93769045663315476</v>
      </c>
      <c r="M50" s="9" t="s">
        <v>51</v>
      </c>
      <c r="P50" s="6">
        <v>0.71215850815850812</v>
      </c>
      <c r="R50" s="9">
        <v>1</v>
      </c>
      <c r="S50" s="9" t="s">
        <v>51</v>
      </c>
      <c r="U50" s="6">
        <v>0.47970629370629375</v>
      </c>
      <c r="W50" s="9">
        <v>1</v>
      </c>
      <c r="X50" s="9" t="s">
        <v>51</v>
      </c>
      <c r="AA50" s="6">
        <v>0.65492431020589625</v>
      </c>
      <c r="AC50" s="9">
        <v>1</v>
      </c>
      <c r="AD50" s="9" t="s">
        <v>51</v>
      </c>
      <c r="AG50" s="6">
        <v>0.72532450081735012</v>
      </c>
    </row>
    <row r="51" spans="3:33" x14ac:dyDescent="0.25">
      <c r="C51" s="11">
        <v>1</v>
      </c>
      <c r="D51" s="11" t="s">
        <v>52</v>
      </c>
      <c r="G51" s="6">
        <v>0.19230769230769235</v>
      </c>
      <c r="H51" s="6">
        <v>0.31761467889908257</v>
      </c>
      <c r="I51" s="6">
        <v>0.24614754098360656</v>
      </c>
      <c r="J51" s="6">
        <v>0.26366972477064221</v>
      </c>
      <c r="K51" s="6">
        <f t="shared" si="0"/>
        <v>1.0197396369610237</v>
      </c>
      <c r="M51" s="2" t="s">
        <v>52</v>
      </c>
      <c r="P51" s="6">
        <v>0.71215850815850812</v>
      </c>
      <c r="R51" s="2">
        <v>1</v>
      </c>
      <c r="S51" s="2" t="s">
        <v>52</v>
      </c>
      <c r="U51" s="6">
        <v>0.47970629370629375</v>
      </c>
      <c r="W51" s="2">
        <v>1</v>
      </c>
      <c r="X51" s="2" t="s">
        <v>52</v>
      </c>
      <c r="AA51" s="6">
        <v>0.48115960432354332</v>
      </c>
      <c r="AC51" s="2">
        <v>1</v>
      </c>
      <c r="AD51" s="2" t="s">
        <v>52</v>
      </c>
      <c r="AG51" s="6">
        <v>0.59179508905264422</v>
      </c>
    </row>
    <row r="52" spans="3:33" x14ac:dyDescent="0.25">
      <c r="C52" s="11">
        <v>1</v>
      </c>
      <c r="D52" s="11" t="s">
        <v>53</v>
      </c>
      <c r="G52" s="6">
        <v>0.19230769230769235</v>
      </c>
      <c r="H52" s="6">
        <v>0.31761467889908257</v>
      </c>
      <c r="I52" s="6">
        <v>0.16409836065573771</v>
      </c>
      <c r="J52" s="6">
        <v>0.26366972477064221</v>
      </c>
      <c r="K52" s="6">
        <f t="shared" si="0"/>
        <v>0.93769045663315476</v>
      </c>
      <c r="M52" s="2" t="s">
        <v>53</v>
      </c>
      <c r="P52" s="6">
        <v>0.71215850815850812</v>
      </c>
      <c r="R52" s="2">
        <v>1</v>
      </c>
      <c r="S52" s="2" t="s">
        <v>53</v>
      </c>
      <c r="U52" s="6">
        <v>0.47970629370629375</v>
      </c>
      <c r="W52" s="2">
        <v>1</v>
      </c>
      <c r="X52" s="2" t="s">
        <v>53</v>
      </c>
      <c r="AA52" s="6">
        <v>1.1360839145294397</v>
      </c>
      <c r="AC52" s="2">
        <v>1</v>
      </c>
      <c r="AD52" s="2" t="s">
        <v>53</v>
      </c>
      <c r="AG52" s="6">
        <v>0.85885391258205601</v>
      </c>
    </row>
    <row r="53" spans="3:33" x14ac:dyDescent="0.25">
      <c r="C53" s="11">
        <v>1</v>
      </c>
      <c r="D53" s="11" t="s">
        <v>54</v>
      </c>
      <c r="G53" s="6">
        <v>0.19230769230769235</v>
      </c>
      <c r="H53" s="6">
        <v>0.31761467889908257</v>
      </c>
      <c r="I53" s="6">
        <v>0.24614754098360656</v>
      </c>
      <c r="J53" s="6">
        <v>0.26366972477064221</v>
      </c>
      <c r="K53" s="6">
        <f t="shared" si="0"/>
        <v>1.0197396369610237</v>
      </c>
      <c r="M53" s="2" t="s">
        <v>54</v>
      </c>
      <c r="P53" s="6">
        <v>0.58870396270396275</v>
      </c>
      <c r="R53" s="2">
        <v>1</v>
      </c>
      <c r="S53" s="2" t="s">
        <v>54</v>
      </c>
      <c r="U53" s="6">
        <v>0.42134265734265741</v>
      </c>
      <c r="W53" s="2">
        <v>1</v>
      </c>
      <c r="X53" s="2" t="s">
        <v>54</v>
      </c>
      <c r="AA53" s="6">
        <v>0.82957948261968939</v>
      </c>
      <c r="AC53" s="2">
        <v>1</v>
      </c>
      <c r="AD53" s="2" t="s">
        <v>54</v>
      </c>
      <c r="AG53" s="6">
        <v>0.58975488056418546</v>
      </c>
    </row>
    <row r="54" spans="3:33" x14ac:dyDescent="0.25">
      <c r="C54" s="2">
        <v>1</v>
      </c>
      <c r="D54" s="2" t="s">
        <v>55</v>
      </c>
      <c r="G54" s="6">
        <v>9.6153846153846145E-2</v>
      </c>
      <c r="H54" s="6">
        <v>0.31761467889908257</v>
      </c>
      <c r="I54" s="6">
        <v>0.24614754098360656</v>
      </c>
      <c r="J54" s="6">
        <v>0.26366972477064221</v>
      </c>
      <c r="K54" s="6">
        <f t="shared" si="0"/>
        <v>0.92358579080717751</v>
      </c>
      <c r="M54" s="2" t="s">
        <v>55</v>
      </c>
      <c r="P54" s="6">
        <v>0.41780652680652675</v>
      </c>
      <c r="R54" s="2">
        <v>1</v>
      </c>
      <c r="S54" s="2" t="s">
        <v>55</v>
      </c>
      <c r="U54" s="6">
        <v>0.26903496503496505</v>
      </c>
      <c r="W54" s="2">
        <v>1</v>
      </c>
      <c r="X54" s="2" t="s">
        <v>55</v>
      </c>
      <c r="AA54" s="6">
        <v>0.65492431020589625</v>
      </c>
      <c r="AC54" s="2">
        <v>1</v>
      </c>
      <c r="AD54" s="2" t="s">
        <v>55</v>
      </c>
      <c r="AG54" s="6">
        <v>0.72532450081735012</v>
      </c>
    </row>
    <row r="55" spans="3:33" x14ac:dyDescent="0.25">
      <c r="C55" s="12">
        <v>1</v>
      </c>
      <c r="D55" s="12" t="s">
        <v>56</v>
      </c>
      <c r="G55" s="6">
        <v>0.19230769230769235</v>
      </c>
      <c r="H55" s="6">
        <v>0.21174311926605505</v>
      </c>
      <c r="I55" s="6">
        <v>0.24614754098360656</v>
      </c>
      <c r="J55" s="6">
        <v>0.17577981651376148</v>
      </c>
      <c r="K55" s="6">
        <f t="shared" si="0"/>
        <v>0.82597816907111543</v>
      </c>
      <c r="M55" s="2" t="s">
        <v>56</v>
      </c>
      <c r="P55" s="6">
        <v>0.58870396270396275</v>
      </c>
      <c r="R55" s="2">
        <v>1</v>
      </c>
      <c r="S55" s="2" t="s">
        <v>56</v>
      </c>
      <c r="U55" s="6">
        <v>0.42134265734265741</v>
      </c>
      <c r="W55" s="2">
        <v>1</v>
      </c>
      <c r="X55" s="2" t="s">
        <v>56</v>
      </c>
      <c r="AA55" s="6">
        <v>0.8286890160882493</v>
      </c>
      <c r="AC55" s="2">
        <v>1</v>
      </c>
      <c r="AD55" s="2" t="s">
        <v>56</v>
      </c>
      <c r="AG55" s="6">
        <v>0.72328429232889135</v>
      </c>
    </row>
    <row r="56" spans="3:33" x14ac:dyDescent="0.25">
      <c r="C56" s="12">
        <v>1</v>
      </c>
      <c r="D56" s="12" t="s">
        <v>57</v>
      </c>
      <c r="G56" s="6">
        <v>0.19230769230769235</v>
      </c>
      <c r="H56" s="6">
        <v>0.21174311926605505</v>
      </c>
      <c r="I56" s="6">
        <v>0.16409836065573771</v>
      </c>
      <c r="J56" s="6">
        <v>0.17577981651376148</v>
      </c>
      <c r="K56" s="6">
        <f t="shared" si="0"/>
        <v>0.74392898874324664</v>
      </c>
      <c r="M56" s="2" t="s">
        <v>57</v>
      </c>
      <c r="P56" s="6">
        <v>0.71215850815850812</v>
      </c>
      <c r="R56" s="2">
        <v>1</v>
      </c>
      <c r="S56" s="2" t="s">
        <v>57</v>
      </c>
      <c r="U56" s="6">
        <v>0.47970629370629375</v>
      </c>
      <c r="W56" s="2">
        <v>1</v>
      </c>
      <c r="X56" s="2" t="s">
        <v>57</v>
      </c>
      <c r="AA56" s="6">
        <v>0.65492431020589625</v>
      </c>
      <c r="AC56" s="2">
        <v>1</v>
      </c>
      <c r="AD56" s="2" t="s">
        <v>57</v>
      </c>
      <c r="AG56" s="6">
        <v>0.76733090267970994</v>
      </c>
    </row>
    <row r="57" spans="3:33" x14ac:dyDescent="0.25">
      <c r="C57" s="12">
        <v>1</v>
      </c>
      <c r="D57" s="12" t="s">
        <v>58</v>
      </c>
      <c r="G57" s="6">
        <v>0.19230769230769235</v>
      </c>
      <c r="H57" s="6">
        <v>0.31761467889908257</v>
      </c>
      <c r="I57" s="6">
        <v>0.16409836065573771</v>
      </c>
      <c r="J57" s="6">
        <v>0.26366972477064221</v>
      </c>
      <c r="K57" s="6">
        <f t="shared" si="0"/>
        <v>0.93769045663315476</v>
      </c>
      <c r="M57" s="2" t="s">
        <v>58</v>
      </c>
      <c r="P57" s="6">
        <v>0.71215850815850812</v>
      </c>
      <c r="R57" s="2">
        <v>1</v>
      </c>
      <c r="S57" s="2" t="s">
        <v>58</v>
      </c>
      <c r="U57" s="6">
        <v>0.47970629370629375</v>
      </c>
      <c r="W57" s="2">
        <v>1</v>
      </c>
      <c r="X57" s="2" t="s">
        <v>58</v>
      </c>
      <c r="AA57" s="6">
        <v>0.65492431020589625</v>
      </c>
      <c r="AC57" s="2">
        <v>1</v>
      </c>
      <c r="AD57" s="2" t="s">
        <v>58</v>
      </c>
      <c r="AG57" s="6">
        <v>0.6317612824265455</v>
      </c>
    </row>
    <row r="58" spans="3:33" x14ac:dyDescent="0.25">
      <c r="C58" s="12">
        <v>1</v>
      </c>
      <c r="D58" s="12" t="s">
        <v>59</v>
      </c>
      <c r="G58" s="6" t="s">
        <v>17</v>
      </c>
      <c r="H58" s="6">
        <v>0.21174311926605505</v>
      </c>
      <c r="I58" s="6" t="s">
        <v>17</v>
      </c>
      <c r="J58" s="6">
        <v>0.17577981651376148</v>
      </c>
      <c r="K58" s="6">
        <f t="shared" si="0"/>
        <v>0.38752293577981656</v>
      </c>
      <c r="M58" s="2" t="s">
        <v>59</v>
      </c>
      <c r="P58" s="6">
        <v>0</v>
      </c>
      <c r="R58" s="2">
        <v>1</v>
      </c>
      <c r="S58" s="2" t="s">
        <v>59</v>
      </c>
      <c r="U58" s="6">
        <v>0</v>
      </c>
      <c r="W58" s="2">
        <v>1</v>
      </c>
      <c r="X58" s="2" t="s">
        <v>59</v>
      </c>
      <c r="AA58" s="6">
        <v>0</v>
      </c>
      <c r="AC58" s="2">
        <v>1</v>
      </c>
      <c r="AD58" s="2" t="s">
        <v>59</v>
      </c>
      <c r="AG58" s="6">
        <v>0.22913283864396916</v>
      </c>
    </row>
    <row r="59" spans="3:33" x14ac:dyDescent="0.25">
      <c r="C59" s="2"/>
      <c r="D59" s="8"/>
      <c r="G59" s="6">
        <f>SUM(G7:G58)</f>
        <v>6.8916965226554261</v>
      </c>
      <c r="H59" s="6">
        <f>SUM(H7:H58)</f>
        <v>10.851924841213835</v>
      </c>
      <c r="I59" s="6">
        <f>SUM(I7:I58)</f>
        <v>6.2271623731459789</v>
      </c>
      <c r="J59" s="6">
        <f>SUM(J7:J58)</f>
        <v>10.246734778982484</v>
      </c>
      <c r="K59" s="6">
        <f>SUM(G59:J59)</f>
        <v>34.217518515997725</v>
      </c>
      <c r="P59" s="6">
        <f>SUM(P7:P58)</f>
        <v>39.004649132578358</v>
      </c>
      <c r="U59" s="6">
        <f>SUM(U7:U58)</f>
        <v>15.560355250943745</v>
      </c>
      <c r="W59">
        <f>COUNTA(W7:W58)</f>
        <v>52</v>
      </c>
      <c r="AA59" s="6">
        <f>SUM(AA7:AA58)</f>
        <v>30.959532622735239</v>
      </c>
      <c r="AC59">
        <f>COUNTA(AC7:AC58)</f>
        <v>52</v>
      </c>
      <c r="AG59" s="6">
        <f>SUM(AG7:AG58)</f>
        <v>36.589322716482108</v>
      </c>
    </row>
    <row r="60" spans="3:33" x14ac:dyDescent="0.25">
      <c r="C60" s="2"/>
      <c r="D60" s="8"/>
      <c r="G60" s="6"/>
      <c r="H60" s="6"/>
      <c r="I60" s="6"/>
      <c r="J60" s="6"/>
    </row>
    <row r="61" spans="3:33" x14ac:dyDescent="0.25">
      <c r="C61" s="2">
        <v>2</v>
      </c>
      <c r="D61" s="8" t="s">
        <v>60</v>
      </c>
      <c r="G61" s="6">
        <v>0.16465753424657534</v>
      </c>
      <c r="H61" s="6">
        <v>9.3269230769230757E-2</v>
      </c>
      <c r="I61" s="6">
        <v>5.1904761904761912E-2</v>
      </c>
      <c r="J61" s="6">
        <v>0.23522727272727276</v>
      </c>
      <c r="K61" s="6">
        <f>SUM(G61:J61)</f>
        <v>0.54505879964784076</v>
      </c>
      <c r="M61" s="8" t="s">
        <v>60</v>
      </c>
      <c r="P61" s="6">
        <v>0.87236761763310433</v>
      </c>
      <c r="R61" s="2">
        <v>2</v>
      </c>
      <c r="S61" s="8" t="s">
        <v>60</v>
      </c>
      <c r="U61" s="6">
        <v>0.24625085091899251</v>
      </c>
      <c r="W61" s="2">
        <v>2</v>
      </c>
      <c r="X61" s="13" t="s">
        <v>60</v>
      </c>
      <c r="AA61" s="6">
        <v>0.84869510861072039</v>
      </c>
      <c r="AC61" s="2">
        <v>2</v>
      </c>
      <c r="AD61" s="13" t="s">
        <v>60</v>
      </c>
      <c r="AG61" s="6">
        <v>0.82436263736263737</v>
      </c>
    </row>
    <row r="62" spans="3:33" x14ac:dyDescent="0.25">
      <c r="C62" s="2">
        <v>2</v>
      </c>
      <c r="D62" s="2" t="s">
        <v>61</v>
      </c>
      <c r="G62" s="6">
        <v>8.2328767123287655E-2</v>
      </c>
      <c r="H62" s="6">
        <v>0.18653846153846154</v>
      </c>
      <c r="I62" s="6">
        <v>0.10380952380952381</v>
      </c>
      <c r="J62" s="6">
        <v>0.23522727272727276</v>
      </c>
      <c r="K62" s="6">
        <f t="shared" ref="K62:K73" si="1">SUM(G62:J62)</f>
        <v>0.60790402519854569</v>
      </c>
      <c r="M62" s="2" t="s">
        <v>61</v>
      </c>
      <c r="P62" s="6">
        <v>1.0937778740433608</v>
      </c>
      <c r="R62" s="2">
        <v>2</v>
      </c>
      <c r="S62" s="2" t="s">
        <v>61</v>
      </c>
      <c r="U62" s="6">
        <v>0.30028931245745405</v>
      </c>
      <c r="W62" s="2">
        <v>2</v>
      </c>
      <c r="X62" s="2" t="s">
        <v>61</v>
      </c>
      <c r="AA62" s="6">
        <v>0.71407407407407408</v>
      </c>
      <c r="AC62" s="2">
        <v>2</v>
      </c>
      <c r="AD62" s="2" t="s">
        <v>61</v>
      </c>
      <c r="AG62" s="6">
        <v>0.6485934065934067</v>
      </c>
    </row>
    <row r="63" spans="3:33" x14ac:dyDescent="0.25">
      <c r="C63" s="2">
        <v>2</v>
      </c>
      <c r="D63" s="2" t="s">
        <v>62</v>
      </c>
      <c r="G63" s="6">
        <v>8.2328767123287655E-2</v>
      </c>
      <c r="H63" s="6">
        <v>0.18653846153846154</v>
      </c>
      <c r="I63" s="6">
        <v>0.10380952380952381</v>
      </c>
      <c r="J63" s="6">
        <v>0.23522727272727276</v>
      </c>
      <c r="K63" s="6">
        <f t="shared" si="1"/>
        <v>0.60790402519854569</v>
      </c>
      <c r="M63" s="2" t="s">
        <v>62</v>
      </c>
      <c r="P63" s="6">
        <v>0.92103451121150226</v>
      </c>
      <c r="R63" s="2">
        <v>2</v>
      </c>
      <c r="S63" s="2" t="s">
        <v>62</v>
      </c>
      <c r="U63" s="6">
        <v>0.23621851599727706</v>
      </c>
      <c r="W63" s="2">
        <v>2</v>
      </c>
      <c r="X63" s="2" t="s">
        <v>62</v>
      </c>
      <c r="AA63" s="6">
        <v>0.71464447569932799</v>
      </c>
      <c r="AC63" s="2">
        <v>2</v>
      </c>
      <c r="AD63" s="2" t="s">
        <v>62</v>
      </c>
      <c r="AG63" s="6">
        <v>0.66073626373626371</v>
      </c>
    </row>
    <row r="64" spans="3:33" x14ac:dyDescent="0.25">
      <c r="C64" s="2">
        <v>2</v>
      </c>
      <c r="D64" s="2" t="s">
        <v>63</v>
      </c>
      <c r="G64" s="6">
        <v>8.2328767123287655E-2</v>
      </c>
      <c r="H64" s="6">
        <v>0.18653846153846154</v>
      </c>
      <c r="I64" s="6">
        <v>0.15571428571428572</v>
      </c>
      <c r="J64" s="6">
        <v>0.23522727272727276</v>
      </c>
      <c r="K64" s="6">
        <f t="shared" si="1"/>
        <v>0.65980878710330759</v>
      </c>
      <c r="M64" s="2" t="s">
        <v>63</v>
      </c>
      <c r="P64" s="6">
        <v>1.0332139983909896</v>
      </c>
      <c r="R64" s="2">
        <v>2</v>
      </c>
      <c r="S64" s="2" t="s">
        <v>63</v>
      </c>
      <c r="U64" s="6">
        <v>0.23621851599727706</v>
      </c>
      <c r="W64" s="2">
        <v>2</v>
      </c>
      <c r="X64" s="2" t="s">
        <v>63</v>
      </c>
      <c r="AA64" s="6">
        <v>0.53563213002031562</v>
      </c>
      <c r="AC64" s="2">
        <v>2</v>
      </c>
      <c r="AD64" s="2" t="s">
        <v>63</v>
      </c>
      <c r="AG64" s="6">
        <v>0.96993406593406606</v>
      </c>
    </row>
    <row r="65" spans="3:34" x14ac:dyDescent="0.25">
      <c r="C65" s="9">
        <v>2</v>
      </c>
      <c r="D65" s="2" t="s">
        <v>64</v>
      </c>
      <c r="G65" s="6">
        <v>0.16465753424657534</v>
      </c>
      <c r="H65" s="6">
        <v>9.3269230769230757E-2</v>
      </c>
      <c r="I65" s="6">
        <v>0.10380952380952381</v>
      </c>
      <c r="J65" s="6">
        <v>0.23522727272727276</v>
      </c>
      <c r="K65" s="6">
        <f t="shared" si="1"/>
        <v>0.59696356155260266</v>
      </c>
      <c r="M65" s="2" t="s">
        <v>64</v>
      </c>
      <c r="P65" s="6">
        <v>0.75123986632836182</v>
      </c>
      <c r="R65" s="2">
        <v>2</v>
      </c>
      <c r="S65" s="2" t="s">
        <v>64</v>
      </c>
      <c r="U65" s="6">
        <v>0.11810925799863853</v>
      </c>
      <c r="W65" s="2">
        <v>2</v>
      </c>
      <c r="X65" s="14" t="s">
        <v>64</v>
      </c>
      <c r="AA65" s="6">
        <v>0.44711361150179707</v>
      </c>
      <c r="AC65" s="2">
        <v>2</v>
      </c>
      <c r="AD65" s="14" t="s">
        <v>64</v>
      </c>
      <c r="AG65" s="6">
        <v>0.79416483516483516</v>
      </c>
    </row>
    <row r="66" spans="3:34" x14ac:dyDescent="0.25">
      <c r="C66" s="2">
        <v>2</v>
      </c>
      <c r="D66" s="8" t="s">
        <v>65</v>
      </c>
      <c r="G66" s="6">
        <v>8.2328767123287655E-2</v>
      </c>
      <c r="H66" s="6">
        <v>0.18653846153846154</v>
      </c>
      <c r="I66" s="6">
        <v>0.10380952380952381</v>
      </c>
      <c r="J66" s="6">
        <v>0.11761363636363638</v>
      </c>
      <c r="K66" s="6">
        <f t="shared" si="1"/>
        <v>0.49029038883490933</v>
      </c>
      <c r="M66" s="8" t="s">
        <v>66</v>
      </c>
      <c r="P66" s="6">
        <v>0.91523475050023728</v>
      </c>
      <c r="R66" s="2">
        <v>2</v>
      </c>
      <c r="S66" s="8" t="s">
        <v>66</v>
      </c>
      <c r="U66" s="6">
        <v>0.30028931245745405</v>
      </c>
      <c r="W66" s="2">
        <v>2</v>
      </c>
      <c r="X66" s="8" t="s">
        <v>66</v>
      </c>
      <c r="AA66" s="6">
        <v>0.58059384278793558</v>
      </c>
      <c r="AC66" s="2">
        <v>2</v>
      </c>
      <c r="AD66" s="8" t="s">
        <v>66</v>
      </c>
      <c r="AG66" s="6">
        <v>0.82436263736263737</v>
      </c>
    </row>
    <row r="67" spans="3:34" x14ac:dyDescent="0.25">
      <c r="C67" s="2">
        <v>2</v>
      </c>
      <c r="D67" s="9" t="s">
        <v>67</v>
      </c>
      <c r="G67" s="6">
        <v>8.2328767123287655E-2</v>
      </c>
      <c r="H67" s="6">
        <v>0.18653846153846154</v>
      </c>
      <c r="I67" s="6">
        <v>0.10380952380952381</v>
      </c>
      <c r="J67" s="6">
        <v>0.11761363636363638</v>
      </c>
      <c r="K67" s="6">
        <f t="shared" si="1"/>
        <v>0.49029038883490933</v>
      </c>
      <c r="M67" s="2" t="s">
        <v>67</v>
      </c>
      <c r="P67" s="6">
        <v>0.74249138766837885</v>
      </c>
      <c r="R67" s="2">
        <v>2</v>
      </c>
      <c r="S67" s="2" t="s">
        <v>67</v>
      </c>
      <c r="U67" s="6">
        <v>0.23621851599727706</v>
      </c>
      <c r="W67" s="2">
        <v>2</v>
      </c>
      <c r="X67" s="2" t="s">
        <v>67</v>
      </c>
      <c r="AA67" s="6">
        <v>0.80316299421784643</v>
      </c>
      <c r="AC67" s="2">
        <v>2</v>
      </c>
      <c r="AD67" s="2" t="s">
        <v>67</v>
      </c>
      <c r="AG67" s="6">
        <v>0.79416483516483516</v>
      </c>
    </row>
    <row r="68" spans="3:34" x14ac:dyDescent="0.25">
      <c r="C68" s="12">
        <v>2</v>
      </c>
      <c r="D68" s="12" t="s">
        <v>68</v>
      </c>
      <c r="G68" s="6">
        <v>9.6153846153846145E-2</v>
      </c>
      <c r="H68" s="6">
        <v>0.31761467889908257</v>
      </c>
      <c r="I68" s="6">
        <v>8.2049180327868856E-2</v>
      </c>
      <c r="J68" s="6">
        <v>0.26366972477064221</v>
      </c>
      <c r="K68" s="6">
        <f t="shared" si="1"/>
        <v>0.75948743015143982</v>
      </c>
      <c r="M68" s="2" t="s">
        <v>68</v>
      </c>
      <c r="P68" s="6">
        <v>0.41780652680652675</v>
      </c>
      <c r="R68" s="2">
        <v>2</v>
      </c>
      <c r="S68" s="2" t="s">
        <v>68</v>
      </c>
      <c r="U68" s="6">
        <v>0.26903496503496505</v>
      </c>
      <c r="W68" s="2">
        <v>2</v>
      </c>
      <c r="X68" s="2" t="s">
        <v>68</v>
      </c>
      <c r="AA68" s="6">
        <v>0.92040376226069076</v>
      </c>
      <c r="AC68" s="2">
        <v>2</v>
      </c>
      <c r="AD68" s="2" t="s">
        <v>68</v>
      </c>
      <c r="AG68" s="6">
        <v>0.72532450081735012</v>
      </c>
    </row>
    <row r="69" spans="3:34" x14ac:dyDescent="0.25">
      <c r="C69" s="9">
        <v>2</v>
      </c>
      <c r="D69" s="15" t="s">
        <v>69</v>
      </c>
      <c r="G69" s="6">
        <v>9.6153846153846145E-2</v>
      </c>
      <c r="H69" s="6">
        <v>0.21174311926605505</v>
      </c>
      <c r="I69" s="6">
        <v>0.16409836065573771</v>
      </c>
      <c r="J69" s="6">
        <v>0.17577981651376148</v>
      </c>
      <c r="K69" s="6">
        <f t="shared" si="1"/>
        <v>0.64777514258940039</v>
      </c>
      <c r="M69" s="12" t="s">
        <v>69</v>
      </c>
      <c r="P69" s="6">
        <v>0.41780652680652675</v>
      </c>
      <c r="R69" s="12">
        <v>2</v>
      </c>
      <c r="S69" s="12" t="s">
        <v>69</v>
      </c>
      <c r="U69" s="6">
        <v>0.26903496503496505</v>
      </c>
      <c r="W69" s="12">
        <v>2</v>
      </c>
      <c r="X69" s="12" t="s">
        <v>69</v>
      </c>
      <c r="AA69" s="6">
        <v>0.30650443190975019</v>
      </c>
      <c r="AC69" s="12">
        <v>2</v>
      </c>
      <c r="AD69" s="12" t="s">
        <v>69</v>
      </c>
      <c r="AG69" s="6">
        <v>0.36266225040867506</v>
      </c>
    </row>
    <row r="70" spans="3:34" x14ac:dyDescent="0.25">
      <c r="C70" s="2">
        <v>2</v>
      </c>
      <c r="D70" s="2" t="s">
        <v>70</v>
      </c>
      <c r="G70" s="6">
        <v>9.6153846153846145E-2</v>
      </c>
      <c r="H70" s="6">
        <v>0.21174311926605505</v>
      </c>
      <c r="I70" s="6">
        <v>0.24614754098360656</v>
      </c>
      <c r="J70" s="6">
        <v>0.17577981651376148</v>
      </c>
      <c r="K70" s="6">
        <f>SUM(G70:J70)+0.7298</f>
        <v>1.4596243229172692</v>
      </c>
      <c r="M70" s="2" t="s">
        <v>70</v>
      </c>
      <c r="P70" s="6">
        <v>0.41780652680652675</v>
      </c>
      <c r="R70" s="2">
        <v>2</v>
      </c>
      <c r="S70" s="2" t="s">
        <v>70</v>
      </c>
      <c r="U70" s="6">
        <f>0.269034965034965+0.269</f>
        <v>0.53803496503496495</v>
      </c>
      <c r="W70" s="2">
        <v>2</v>
      </c>
      <c r="X70" s="2" t="s">
        <v>70</v>
      </c>
      <c r="AA70" s="6">
        <v>1.5351545027647342</v>
      </c>
      <c r="AC70" s="2">
        <v>2</v>
      </c>
      <c r="AD70" s="2" t="s">
        <v>70</v>
      </c>
      <c r="AG70" s="6">
        <f>0.45622546879948+AG71</f>
        <v>0.81888771920815506</v>
      </c>
    </row>
    <row r="71" spans="3:34" ht="13.5" hidden="1" customHeight="1" x14ac:dyDescent="0.25">
      <c r="C71" s="2">
        <v>2</v>
      </c>
      <c r="D71" s="2" t="s">
        <v>70</v>
      </c>
      <c r="G71" s="6">
        <v>9.6153846153846145E-2</v>
      </c>
      <c r="H71" s="6">
        <v>0.21174311926605505</v>
      </c>
      <c r="I71" s="6">
        <v>0.24614754098360656</v>
      </c>
      <c r="J71" s="6">
        <v>0.17577981651376148</v>
      </c>
      <c r="K71" s="6">
        <f t="shared" si="1"/>
        <v>0.72982432291726929</v>
      </c>
      <c r="M71" s="2" t="s">
        <v>70</v>
      </c>
      <c r="P71" s="6">
        <v>0.41780652680652675</v>
      </c>
      <c r="R71" s="2">
        <v>2</v>
      </c>
      <c r="S71" s="2" t="s">
        <v>70</v>
      </c>
      <c r="U71" s="6">
        <v>0.26903496503496505</v>
      </c>
      <c r="W71" s="2">
        <v>2</v>
      </c>
      <c r="X71" s="2" t="s">
        <v>70</v>
      </c>
      <c r="AA71" s="6">
        <v>0.74663905637833783</v>
      </c>
      <c r="AC71" s="2">
        <v>2</v>
      </c>
      <c r="AD71" s="2" t="s">
        <v>70</v>
      </c>
      <c r="AG71" s="6">
        <v>0.36266225040867506</v>
      </c>
    </row>
    <row r="72" spans="3:34" x14ac:dyDescent="0.25">
      <c r="C72" s="2">
        <v>2</v>
      </c>
      <c r="D72" s="2" t="s">
        <v>71</v>
      </c>
      <c r="G72" s="6">
        <v>0.28846153846153849</v>
      </c>
      <c r="H72" s="6">
        <v>0.10587155963302752</v>
      </c>
      <c r="I72" s="6">
        <v>0.24614754098360656</v>
      </c>
      <c r="J72" s="6">
        <v>8.7889908256880728E-2</v>
      </c>
      <c r="K72" s="6">
        <f t="shared" si="1"/>
        <v>0.72837054733505324</v>
      </c>
      <c r="M72" s="2" t="s">
        <v>71</v>
      </c>
      <c r="P72" s="6">
        <v>0.75960139860139853</v>
      </c>
      <c r="R72" s="2">
        <v>2</v>
      </c>
      <c r="S72" s="2" t="s">
        <v>71</v>
      </c>
      <c r="U72" s="6">
        <v>0.57365034965034967</v>
      </c>
      <c r="W72" s="2">
        <v>2</v>
      </c>
      <c r="X72" s="2" t="s">
        <v>71</v>
      </c>
      <c r="AA72" s="6">
        <v>0.65492431020589625</v>
      </c>
      <c r="AC72" s="2">
        <v>2</v>
      </c>
      <c r="AD72" s="2" t="s">
        <v>71</v>
      </c>
      <c r="AG72" s="6">
        <v>0.58975488056418546</v>
      </c>
    </row>
    <row r="73" spans="3:34" x14ac:dyDescent="0.25">
      <c r="C73" s="2">
        <v>2</v>
      </c>
      <c r="D73" s="2" t="s">
        <v>72</v>
      </c>
      <c r="G73" s="6">
        <v>0.19230769230769235</v>
      </c>
      <c r="H73" s="6">
        <v>0.21174311926605505</v>
      </c>
      <c r="I73" s="6">
        <v>0.24614754098360656</v>
      </c>
      <c r="J73" s="6">
        <v>0.17577981651376148</v>
      </c>
      <c r="K73" s="6">
        <f t="shared" si="1"/>
        <v>0.82597816907111543</v>
      </c>
      <c r="M73" s="2" t="s">
        <v>72</v>
      </c>
      <c r="P73" s="6">
        <v>0.8356130536130536</v>
      </c>
      <c r="R73" s="2">
        <v>2</v>
      </c>
      <c r="S73" s="2" t="s">
        <v>72</v>
      </c>
      <c r="U73" s="16">
        <v>0.53806993006993009</v>
      </c>
      <c r="V73" s="6"/>
      <c r="W73" s="2">
        <v>2</v>
      </c>
      <c r="X73" s="2" t="s">
        <v>72</v>
      </c>
      <c r="AA73" s="6">
        <v>0.65492431020589625</v>
      </c>
      <c r="AC73" s="2">
        <v>2</v>
      </c>
      <c r="AD73" s="2" t="s">
        <v>72</v>
      </c>
      <c r="AG73" s="6">
        <v>0.6317612824265455</v>
      </c>
    </row>
    <row r="74" spans="3:34" x14ac:dyDescent="0.25">
      <c r="C74" s="2"/>
      <c r="D74" s="9"/>
      <c r="G74" s="6">
        <f>SUM(G61:G73)</f>
        <v>1.6063435194942044</v>
      </c>
      <c r="H74" s="6">
        <f>SUM(H61:H73)</f>
        <v>2.3896894848270995</v>
      </c>
      <c r="I74" s="6">
        <f>SUM(I61:I73)</f>
        <v>1.9574043715846992</v>
      </c>
      <c r="J74" s="6">
        <f>SUM(J61:J73)</f>
        <v>2.4660425354462054</v>
      </c>
      <c r="K74" s="6">
        <f>SUM(G74:J74)</f>
        <v>8.4194799113522087</v>
      </c>
      <c r="P74" s="6">
        <f>SUM(P61:P73)</f>
        <v>9.5958005652164946</v>
      </c>
      <c r="V74" s="6">
        <v>3.8614544216845106</v>
      </c>
      <c r="W74">
        <v>12</v>
      </c>
      <c r="AB74" s="6">
        <v>8.7157999999999998</v>
      </c>
      <c r="AH74">
        <v>8.6447093147435936</v>
      </c>
    </row>
    <row r="75" spans="3:34" x14ac:dyDescent="0.25">
      <c r="C75" s="2"/>
      <c r="D75" s="9"/>
      <c r="G75" s="6"/>
      <c r="H75" s="6"/>
      <c r="I75" s="6"/>
      <c r="J75" s="6"/>
    </row>
    <row r="76" spans="3:34" x14ac:dyDescent="0.25">
      <c r="C76" s="2">
        <v>3</v>
      </c>
      <c r="D76" s="2" t="s">
        <v>73</v>
      </c>
      <c r="G76" s="6">
        <v>0.16465753424657534</v>
      </c>
      <c r="H76" s="6">
        <v>0.27980769230769231</v>
      </c>
      <c r="I76" s="6">
        <v>5.1904761904761912E-2</v>
      </c>
      <c r="J76" s="6">
        <v>0.35284090909090915</v>
      </c>
      <c r="K76" s="6">
        <f>SUM(G76:J76)+0.7835+0.8188</f>
        <v>2.4515108975499387</v>
      </c>
      <c r="M76" s="2" t="s">
        <v>73</v>
      </c>
      <c r="P76" s="6">
        <f>1.15719279245828+1.0908+0.9844</f>
        <v>3.2323927924582803</v>
      </c>
      <c r="R76" s="2">
        <v>3</v>
      </c>
      <c r="S76" s="2" t="s">
        <v>73</v>
      </c>
      <c r="U76" s="6">
        <f>0.354327773995916+0.3543+0.2903</f>
        <v>0.99892777399591592</v>
      </c>
      <c r="W76" s="2">
        <v>3</v>
      </c>
      <c r="X76" s="2" t="s">
        <v>73</v>
      </c>
      <c r="AA76" s="6">
        <v>1.9648444756993277</v>
      </c>
      <c r="AB76" s="6"/>
      <c r="AC76" s="2">
        <v>3</v>
      </c>
      <c r="AD76" s="2" t="s">
        <v>73</v>
      </c>
      <c r="AG76" s="6">
        <f>0.824362637362637+0.6486+0.6486</f>
        <v>2.1215626373626368</v>
      </c>
      <c r="AH76">
        <v>0.82440000000000002</v>
      </c>
    </row>
    <row r="77" spans="3:34" hidden="1" x14ac:dyDescent="0.25">
      <c r="C77" s="2">
        <v>3</v>
      </c>
      <c r="D77" s="2" t="s">
        <v>73</v>
      </c>
      <c r="G77" s="6">
        <v>0.16465753424657534</v>
      </c>
      <c r="H77" s="6">
        <v>0.27980769230769231</v>
      </c>
      <c r="I77" s="6">
        <v>0.10380952380952381</v>
      </c>
      <c r="J77" s="6">
        <v>0.23522727272727276</v>
      </c>
      <c r="K77" s="6">
        <f t="shared" ref="K77:K94" si="2">SUM(G77:J77)</f>
        <v>0.7835020230910642</v>
      </c>
      <c r="M77" s="2" t="s">
        <v>73</v>
      </c>
      <c r="P77" s="6">
        <v>1.0908291560946428</v>
      </c>
      <c r="R77" s="2">
        <v>3</v>
      </c>
      <c r="S77" s="2" t="s">
        <v>73</v>
      </c>
      <c r="U77" s="6">
        <v>0.35432777399591558</v>
      </c>
      <c r="W77" s="2">
        <v>3</v>
      </c>
      <c r="X77" s="2" t="s">
        <v>73</v>
      </c>
      <c r="AA77" s="6">
        <v>0.46449288951398654</v>
      </c>
      <c r="AB77" s="6"/>
      <c r="AC77" s="2">
        <v>3</v>
      </c>
      <c r="AD77" s="2" t="s">
        <v>73</v>
      </c>
      <c r="AG77" s="6">
        <v>0.6485934065934067</v>
      </c>
    </row>
    <row r="78" spans="3:34" hidden="1" x14ac:dyDescent="0.25">
      <c r="C78" s="2">
        <v>3</v>
      </c>
      <c r="D78" s="2" t="s">
        <v>73</v>
      </c>
      <c r="G78" s="6">
        <v>8.2328767123287655E-2</v>
      </c>
      <c r="H78" s="6">
        <v>0.27980769230769231</v>
      </c>
      <c r="I78" s="6">
        <v>0.10380952380952381</v>
      </c>
      <c r="J78" s="6">
        <v>0.35284090909090915</v>
      </c>
      <c r="K78" s="6">
        <f t="shared" si="2"/>
        <v>0.81878689233141289</v>
      </c>
      <c r="M78" s="2" t="s">
        <v>73</v>
      </c>
      <c r="P78" s="6">
        <v>0.98444942962642079</v>
      </c>
      <c r="R78" s="2">
        <v>3</v>
      </c>
      <c r="S78" s="2" t="s">
        <v>73</v>
      </c>
      <c r="U78" s="6">
        <v>0.29025697753573859</v>
      </c>
      <c r="W78" s="2">
        <v>3</v>
      </c>
      <c r="X78" s="2" t="s">
        <v>73</v>
      </c>
      <c r="AA78" s="6">
        <v>0.64350523519299885</v>
      </c>
      <c r="AB78" s="6"/>
      <c r="AC78" s="2">
        <v>3</v>
      </c>
      <c r="AD78" s="2" t="s">
        <v>73</v>
      </c>
      <c r="AG78" s="6">
        <v>0.6485934065934067</v>
      </c>
    </row>
    <row r="79" spans="3:34" x14ac:dyDescent="0.25">
      <c r="C79" s="2">
        <v>3</v>
      </c>
      <c r="D79" s="2" t="s">
        <v>74</v>
      </c>
      <c r="G79" s="6">
        <v>8.2328767123287655E-2</v>
      </c>
      <c r="H79" s="6">
        <v>0.27980769230769231</v>
      </c>
      <c r="I79" s="6">
        <v>5.1904761904761912E-2</v>
      </c>
      <c r="J79" s="6">
        <v>0.11761363636363638</v>
      </c>
      <c r="K79" s="6">
        <f>SUM(G79:J79)+0.6383+0.8383</f>
        <v>2.0082548576993782</v>
      </c>
      <c r="M79" s="2" t="s">
        <v>74</v>
      </c>
      <c r="P79" s="6">
        <f>1.19720888256286+1.1543+1.048</f>
        <v>3.3995088825628601</v>
      </c>
      <c r="R79" s="2">
        <v>3</v>
      </c>
      <c r="S79" s="2" t="s">
        <v>74</v>
      </c>
      <c r="U79" s="6">
        <f>0.418398570456093+0.3644+0.3003</f>
        <v>1.0830985704560931</v>
      </c>
      <c r="W79" s="2">
        <v>3</v>
      </c>
      <c r="X79" s="2" t="s">
        <v>74</v>
      </c>
      <c r="AA79" s="6">
        <v>1.9188123613064541</v>
      </c>
      <c r="AB79" s="6"/>
      <c r="AC79" s="2">
        <v>3</v>
      </c>
      <c r="AD79" s="2" t="s">
        <v>74</v>
      </c>
      <c r="AG79" s="6">
        <f>0.81221978021978+0.8244+0.8244</f>
        <v>2.4610197802197797</v>
      </c>
      <c r="AH79">
        <v>0.81220000000000003</v>
      </c>
    </row>
    <row r="80" spans="3:34" hidden="1" x14ac:dyDescent="0.25">
      <c r="C80" s="2">
        <v>3</v>
      </c>
      <c r="D80" s="2" t="s">
        <v>74</v>
      </c>
      <c r="G80" s="6">
        <v>0.16465753424657534</v>
      </c>
      <c r="H80" s="6">
        <v>0.18653846153846154</v>
      </c>
      <c r="I80" s="6">
        <v>5.1904761904761912E-2</v>
      </c>
      <c r="J80" s="6">
        <v>0.23522727272727276</v>
      </c>
      <c r="K80" s="6">
        <f t="shared" si="2"/>
        <v>0.63832803041707153</v>
      </c>
      <c r="M80" s="2" t="s">
        <v>74</v>
      </c>
      <c r="P80" s="6">
        <v>1.154341749695732</v>
      </c>
      <c r="R80" s="2">
        <v>3</v>
      </c>
      <c r="S80" s="2" t="s">
        <v>74</v>
      </c>
      <c r="U80" s="6">
        <v>0.36436010891763104</v>
      </c>
      <c r="W80" s="2">
        <v>3</v>
      </c>
      <c r="X80" s="2" t="s">
        <v>74</v>
      </c>
      <c r="AA80" s="6">
        <v>0.63354274105328956</v>
      </c>
      <c r="AB80" s="6"/>
      <c r="AC80" s="2">
        <v>3</v>
      </c>
      <c r="AD80" s="2" t="s">
        <v>74</v>
      </c>
      <c r="AG80" s="6">
        <v>0.82436263736263737</v>
      </c>
    </row>
    <row r="81" spans="3:34" hidden="1" x14ac:dyDescent="0.25">
      <c r="C81" s="2">
        <v>3</v>
      </c>
      <c r="D81" s="2" t="s">
        <v>74</v>
      </c>
      <c r="G81" s="6">
        <v>0.24698630136986299</v>
      </c>
      <c r="H81" s="6">
        <v>0.18653846153846154</v>
      </c>
      <c r="I81" s="6">
        <v>5.1904761904761912E-2</v>
      </c>
      <c r="J81" s="6">
        <v>0.35284090909090915</v>
      </c>
      <c r="K81" s="6">
        <f t="shared" si="2"/>
        <v>0.83827043390399558</v>
      </c>
      <c r="M81" s="2" t="s">
        <v>74</v>
      </c>
      <c r="P81" s="6">
        <v>1.04796202322751</v>
      </c>
      <c r="R81" s="2">
        <v>3</v>
      </c>
      <c r="S81" s="2" t="s">
        <v>74</v>
      </c>
      <c r="U81" s="6">
        <v>0.30028931245745405</v>
      </c>
      <c r="W81" s="2">
        <v>3</v>
      </c>
      <c r="X81" s="2" t="s">
        <v>74</v>
      </c>
      <c r="AA81" s="6">
        <v>0.54502422253477101</v>
      </c>
      <c r="AB81" s="6"/>
      <c r="AC81" s="2">
        <v>3</v>
      </c>
      <c r="AD81" s="2" t="s">
        <v>74</v>
      </c>
      <c r="AG81" s="6">
        <v>0.82436263736263737</v>
      </c>
    </row>
    <row r="82" spans="3:34" x14ac:dyDescent="0.25">
      <c r="C82" s="2">
        <v>3</v>
      </c>
      <c r="D82" s="2" t="s">
        <v>75</v>
      </c>
      <c r="G82" s="6">
        <v>8.2328767123287655E-2</v>
      </c>
      <c r="H82" s="6">
        <v>0.18653846153846154</v>
      </c>
      <c r="I82" s="6">
        <v>0.10380952380952381</v>
      </c>
      <c r="J82" s="6">
        <v>0.11761363636363638</v>
      </c>
      <c r="K82" s="6">
        <f>SUM(G82:J82)+0.6902+0.6383</f>
        <v>1.8187903888349095</v>
      </c>
      <c r="M82" s="2" t="s">
        <v>75</v>
      </c>
      <c r="P82" s="6">
        <f>0.854670874847866+0.8089+0.8089</f>
        <v>2.4724708748478657</v>
      </c>
      <c r="R82" s="2">
        <v>3</v>
      </c>
      <c r="S82" s="2" t="s">
        <v>75</v>
      </c>
      <c r="U82" s="6">
        <f>0.236218515997277+0.2362+0.2362</f>
        <v>0.70861851599727699</v>
      </c>
      <c r="W82" s="2">
        <v>3</v>
      </c>
      <c r="X82" s="2" t="s">
        <v>75</v>
      </c>
      <c r="AA82" s="6">
        <v>2.0548321300203161</v>
      </c>
      <c r="AB82" s="6"/>
      <c r="AC82" s="2">
        <v>3</v>
      </c>
      <c r="AD82" s="2" t="s">
        <v>75</v>
      </c>
      <c r="AG82" s="6">
        <f>0.648593406593407+0.8244+0.9699</f>
        <v>2.4428934065934071</v>
      </c>
      <c r="AH82">
        <v>0.64859999999999995</v>
      </c>
    </row>
    <row r="83" spans="3:34" hidden="1" x14ac:dyDescent="0.25">
      <c r="C83" s="2">
        <v>3</v>
      </c>
      <c r="D83" s="2" t="s">
        <v>75</v>
      </c>
      <c r="G83" s="6">
        <v>0.16465753424657534</v>
      </c>
      <c r="H83" s="6">
        <v>0.18653846153846154</v>
      </c>
      <c r="I83" s="6">
        <v>0.10380952380952381</v>
      </c>
      <c r="J83" s="6">
        <v>0.23522727272727276</v>
      </c>
      <c r="K83" s="6">
        <f t="shared" si="2"/>
        <v>0.69023279232183343</v>
      </c>
      <c r="M83" s="2" t="s">
        <v>75</v>
      </c>
      <c r="P83" s="6">
        <v>0.80885502403201515</v>
      </c>
      <c r="R83" s="2">
        <v>3</v>
      </c>
      <c r="S83" s="2" t="s">
        <v>75</v>
      </c>
      <c r="U83" s="6">
        <v>0.23621851599727706</v>
      </c>
      <c r="W83" s="2">
        <v>3</v>
      </c>
      <c r="X83" s="2" t="s">
        <v>75</v>
      </c>
      <c r="AA83" s="6">
        <v>0.72403656821378337</v>
      </c>
      <c r="AB83" s="6"/>
      <c r="AC83" s="2">
        <v>3</v>
      </c>
      <c r="AD83" s="2" t="s">
        <v>75</v>
      </c>
      <c r="AG83" s="6">
        <v>0.82436263736263737</v>
      </c>
    </row>
    <row r="84" spans="3:34" hidden="1" x14ac:dyDescent="0.25">
      <c r="C84" s="2">
        <v>3</v>
      </c>
      <c r="D84" s="2" t="s">
        <v>75</v>
      </c>
      <c r="G84" s="6">
        <v>0.16465753424657534</v>
      </c>
      <c r="H84" s="6">
        <v>0.18653846153846154</v>
      </c>
      <c r="I84" s="6">
        <v>5.1904761904761912E-2</v>
      </c>
      <c r="J84" s="6">
        <v>0.23522727272727276</v>
      </c>
      <c r="K84" s="6">
        <f t="shared" si="2"/>
        <v>0.63832803041707153</v>
      </c>
      <c r="M84" s="2" t="s">
        <v>75</v>
      </c>
      <c r="P84" s="6">
        <v>0.80885502403201515</v>
      </c>
      <c r="R84" s="2">
        <v>3</v>
      </c>
      <c r="S84" s="2" t="s">
        <v>75</v>
      </c>
      <c r="U84" s="6">
        <v>0.23621851599727706</v>
      </c>
      <c r="W84" s="2">
        <v>3</v>
      </c>
      <c r="X84" s="2" t="s">
        <v>75</v>
      </c>
      <c r="AA84" s="6">
        <v>0.72403656821378337</v>
      </c>
      <c r="AB84" s="6"/>
      <c r="AC84" s="2">
        <v>3</v>
      </c>
      <c r="AD84" s="2" t="s">
        <v>75</v>
      </c>
      <c r="AG84" s="6">
        <v>0.96993406593406606</v>
      </c>
    </row>
    <row r="85" spans="3:34" x14ac:dyDescent="0.25">
      <c r="C85" s="2">
        <v>3</v>
      </c>
      <c r="D85" s="2" t="s">
        <v>76</v>
      </c>
      <c r="G85" s="6">
        <v>9.6153846153846145E-2</v>
      </c>
      <c r="H85" s="6">
        <v>0.21174311926605505</v>
      </c>
      <c r="I85" s="6">
        <v>0.32819672131147543</v>
      </c>
      <c r="J85" s="6">
        <v>0.17577981651376148</v>
      </c>
      <c r="K85" s="6">
        <f>SUM(G85:J85)+0.8119+0.7298</f>
        <v>2.3535735032451379</v>
      </c>
      <c r="M85" s="2" t="s">
        <v>76</v>
      </c>
      <c r="P85" s="6">
        <f>0.541261072261072+0.5413+0.4178</f>
        <v>1.5003610722610718</v>
      </c>
      <c r="R85" s="2">
        <v>3</v>
      </c>
      <c r="S85" s="2" t="s">
        <v>76</v>
      </c>
      <c r="U85" s="6">
        <f>0.327398601398601+0.3274+0.269</f>
        <v>0.92379860139860104</v>
      </c>
      <c r="W85" s="2">
        <v>3</v>
      </c>
      <c r="X85" s="2" t="s">
        <v>76</v>
      </c>
      <c r="AA85" s="6">
        <v>1.617259604323543</v>
      </c>
      <c r="AC85" s="2">
        <v>3</v>
      </c>
      <c r="AD85" s="2" t="s">
        <v>76</v>
      </c>
      <c r="AG85" s="6">
        <f>0.591795089052644+0.4562+0.6318</f>
        <v>1.6797950890526439</v>
      </c>
      <c r="AH85">
        <v>0.59179999999999999</v>
      </c>
    </row>
    <row r="86" spans="3:34" hidden="1" x14ac:dyDescent="0.25">
      <c r="C86" s="2">
        <v>3</v>
      </c>
      <c r="D86" s="2" t="s">
        <v>76</v>
      </c>
      <c r="G86" s="6">
        <v>9.6153846153846145E-2</v>
      </c>
      <c r="H86" s="6">
        <v>0.21174311926605505</v>
      </c>
      <c r="I86" s="6">
        <v>0.32819672131147543</v>
      </c>
      <c r="J86" s="6">
        <v>0.17577981651376148</v>
      </c>
      <c r="K86" s="6">
        <f t="shared" si="2"/>
        <v>0.81187350324513818</v>
      </c>
      <c r="M86" s="2" t="s">
        <v>76</v>
      </c>
      <c r="P86" s="6">
        <v>0.54126107226107223</v>
      </c>
      <c r="R86" s="2">
        <v>3</v>
      </c>
      <c r="S86" s="2" t="s">
        <v>76</v>
      </c>
      <c r="U86" s="6">
        <v>0.32739860139860139</v>
      </c>
      <c r="W86" s="2">
        <v>3</v>
      </c>
      <c r="X86" s="2" t="s">
        <v>76</v>
      </c>
      <c r="AA86" s="6">
        <v>0.46389933035094055</v>
      </c>
      <c r="AC86" s="2">
        <v>3</v>
      </c>
      <c r="AD86" s="2" t="s">
        <v>76</v>
      </c>
      <c r="AG86" s="6">
        <v>0.45622546879947967</v>
      </c>
    </row>
    <row r="87" spans="3:34" hidden="1" x14ac:dyDescent="0.25">
      <c r="C87" s="2">
        <v>3</v>
      </c>
      <c r="D87" s="2" t="s">
        <v>76</v>
      </c>
      <c r="G87" s="6">
        <v>9.6153846153846145E-2</v>
      </c>
      <c r="H87" s="6">
        <v>0.21174311926605505</v>
      </c>
      <c r="I87" s="6">
        <v>0.24614754098360656</v>
      </c>
      <c r="J87" s="6">
        <v>0.17577981651376148</v>
      </c>
      <c r="K87" s="6">
        <f t="shared" si="2"/>
        <v>0.72982432291726929</v>
      </c>
      <c r="M87" s="2" t="s">
        <v>76</v>
      </c>
      <c r="P87" s="6">
        <v>0.41780652680652675</v>
      </c>
      <c r="R87" s="2">
        <v>3</v>
      </c>
      <c r="S87" s="2" t="s">
        <v>76</v>
      </c>
      <c r="U87" s="6">
        <v>0.26903496503496505</v>
      </c>
      <c r="W87" s="2">
        <v>3</v>
      </c>
      <c r="X87" s="2" t="s">
        <v>76</v>
      </c>
      <c r="AA87" s="6">
        <v>0.63766403623329349</v>
      </c>
      <c r="AC87" s="2">
        <v>3</v>
      </c>
      <c r="AD87" s="2" t="s">
        <v>76</v>
      </c>
      <c r="AG87" s="6">
        <v>0.6317612824265455</v>
      </c>
    </row>
    <row r="88" spans="3:34" x14ac:dyDescent="0.25">
      <c r="C88" s="2">
        <v>3</v>
      </c>
      <c r="D88" s="2" t="s">
        <v>77</v>
      </c>
      <c r="G88" s="6">
        <v>0.19230769230769235</v>
      </c>
      <c r="H88" s="6">
        <v>0.31761467889908257</v>
      </c>
      <c r="I88" s="6">
        <v>0.24614754098360656</v>
      </c>
      <c r="J88" s="6">
        <v>0.26366972477064221</v>
      </c>
      <c r="K88" s="6">
        <f>SUM(G88:J88)+0.7298</f>
        <v>1.7495396369610237</v>
      </c>
      <c r="M88" s="12" t="s">
        <v>77</v>
      </c>
      <c r="P88" s="6">
        <f>0.712158508158508+0.4178</f>
        <v>1.129958508158508</v>
      </c>
      <c r="R88" s="12">
        <v>3</v>
      </c>
      <c r="S88" s="12" t="s">
        <v>77</v>
      </c>
      <c r="U88" s="6">
        <f>0.479706293706294+0.269</f>
        <v>0.74870629370629405</v>
      </c>
      <c r="W88" s="12">
        <v>3</v>
      </c>
      <c r="X88" s="12" t="s">
        <v>77</v>
      </c>
      <c r="AA88" s="6">
        <v>1.8836192086470871</v>
      </c>
      <c r="AC88" s="12">
        <v>3</v>
      </c>
      <c r="AD88" s="12" t="s">
        <v>77</v>
      </c>
      <c r="AG88" s="6">
        <f>0.954457339461319+0.4562</f>
        <v>1.4106573394613191</v>
      </c>
      <c r="AH88">
        <v>0.95450000000000002</v>
      </c>
    </row>
    <row r="89" spans="3:34" hidden="1" x14ac:dyDescent="0.25">
      <c r="C89" s="2">
        <v>3</v>
      </c>
      <c r="D89" s="2" t="s">
        <v>77</v>
      </c>
      <c r="G89" s="6">
        <v>9.6153846153846145E-2</v>
      </c>
      <c r="H89" s="6">
        <v>0.21174311926605505</v>
      </c>
      <c r="I89" s="6">
        <v>0.24614754098360656</v>
      </c>
      <c r="J89" s="6">
        <v>0.17577981651376148</v>
      </c>
      <c r="K89" s="6">
        <f t="shared" si="2"/>
        <v>0.72982432291726929</v>
      </c>
      <c r="M89" s="5" t="s">
        <v>77</v>
      </c>
      <c r="P89" s="6">
        <v>0.41780652680652675</v>
      </c>
      <c r="R89" s="9">
        <v>3</v>
      </c>
      <c r="S89" s="5" t="s">
        <v>77</v>
      </c>
      <c r="U89" s="6">
        <v>0.26903496503496505</v>
      </c>
      <c r="W89" s="9">
        <v>3</v>
      </c>
      <c r="X89" s="5" t="s">
        <v>77</v>
      </c>
      <c r="AA89" s="6">
        <v>0.86951340687432266</v>
      </c>
      <c r="AC89" s="9">
        <v>3</v>
      </c>
      <c r="AD89" s="5" t="s">
        <v>77</v>
      </c>
      <c r="AG89" s="6">
        <v>0.45622546879947967</v>
      </c>
    </row>
    <row r="90" spans="3:34" x14ac:dyDescent="0.25">
      <c r="C90" s="2">
        <v>3</v>
      </c>
      <c r="D90" s="2" t="s">
        <v>78</v>
      </c>
      <c r="G90" s="6">
        <v>0.19230769230769235</v>
      </c>
      <c r="H90" s="6">
        <v>0.31761467889908257</v>
      </c>
      <c r="I90" s="6">
        <v>0.16409836065573771</v>
      </c>
      <c r="J90" s="6">
        <v>0.26366972477064221</v>
      </c>
      <c r="K90" s="6">
        <f>SUM(G90:J90)+0.7439+0.908</f>
        <v>2.5895904566331547</v>
      </c>
      <c r="M90" s="2" t="s">
        <v>78</v>
      </c>
      <c r="P90" s="6">
        <f>0.712158508158508+0.5887+0.5887</f>
        <v>1.889558508158508</v>
      </c>
      <c r="R90" s="2">
        <v>3</v>
      </c>
      <c r="S90" s="2" t="s">
        <v>78</v>
      </c>
      <c r="U90" s="6">
        <f>0.479706293706294+0.4213+0.4213</f>
        <v>1.3223062937062939</v>
      </c>
      <c r="W90" s="2">
        <v>3</v>
      </c>
      <c r="X90" s="2" t="s">
        <v>78</v>
      </c>
      <c r="AA90" s="6">
        <v>2.7122640362332939</v>
      </c>
      <c r="AC90" s="2">
        <v>3</v>
      </c>
      <c r="AD90" s="2" t="s">
        <v>78</v>
      </c>
      <c r="AG90" s="6">
        <f>0.72532450081735+0.5898+0.5898</f>
        <v>1.9049245008173501</v>
      </c>
      <c r="AH90">
        <v>0.72529999999999994</v>
      </c>
    </row>
    <row r="91" spans="3:34" hidden="1" x14ac:dyDescent="0.25">
      <c r="C91" s="2">
        <v>3</v>
      </c>
      <c r="D91" s="2" t="s">
        <v>78</v>
      </c>
      <c r="G91" s="6">
        <v>0.19230769230769235</v>
      </c>
      <c r="H91" s="6">
        <v>0.21174311926605505</v>
      </c>
      <c r="I91" s="6">
        <v>0.16409836065573771</v>
      </c>
      <c r="J91" s="6">
        <v>0.17577981651376148</v>
      </c>
      <c r="K91" s="6">
        <f t="shared" si="2"/>
        <v>0.74392898874324664</v>
      </c>
      <c r="M91" s="2" t="s">
        <v>78</v>
      </c>
      <c r="P91" s="6">
        <v>0.58870396270396275</v>
      </c>
      <c r="R91" s="2">
        <v>3</v>
      </c>
      <c r="S91" s="2" t="s">
        <v>78</v>
      </c>
      <c r="U91" s="6">
        <v>0.42134265734265741</v>
      </c>
      <c r="W91" s="2">
        <v>3</v>
      </c>
      <c r="X91" s="2" t="s">
        <v>78</v>
      </c>
      <c r="AA91" s="6">
        <v>0.92779866070188111</v>
      </c>
      <c r="AC91" s="2">
        <v>3</v>
      </c>
      <c r="AD91" s="2" t="s">
        <v>78</v>
      </c>
      <c r="AG91" s="6">
        <v>0.58975488056418546</v>
      </c>
    </row>
    <row r="92" spans="3:34" hidden="1" x14ac:dyDescent="0.25">
      <c r="C92" s="2">
        <v>3</v>
      </c>
      <c r="D92" s="2" t="s">
        <v>78</v>
      </c>
      <c r="G92" s="6">
        <v>0.19230769230769235</v>
      </c>
      <c r="H92" s="6">
        <v>0.21174311926605505</v>
      </c>
      <c r="I92" s="6">
        <v>0.32819672131147543</v>
      </c>
      <c r="J92" s="6">
        <v>0.17577981651376148</v>
      </c>
      <c r="K92" s="6">
        <f t="shared" si="2"/>
        <v>0.90802734939898433</v>
      </c>
      <c r="M92" s="2" t="s">
        <v>78</v>
      </c>
      <c r="P92" s="6">
        <v>0.58870396270396275</v>
      </c>
      <c r="R92" s="2">
        <v>3</v>
      </c>
      <c r="S92" s="2" t="s">
        <v>78</v>
      </c>
      <c r="U92" s="6">
        <v>0.42134265734265741</v>
      </c>
      <c r="W92" s="2">
        <v>3</v>
      </c>
      <c r="X92" s="2" t="s">
        <v>78</v>
      </c>
      <c r="AA92" s="6">
        <v>0.92779866070188111</v>
      </c>
      <c r="AC92" s="2">
        <v>3</v>
      </c>
      <c r="AD92" s="2" t="s">
        <v>78</v>
      </c>
      <c r="AG92" s="6">
        <v>0.58975488056418546</v>
      </c>
    </row>
    <row r="93" spans="3:34" x14ac:dyDescent="0.25">
      <c r="C93" s="2">
        <v>3</v>
      </c>
      <c r="D93" s="8" t="s">
        <v>79</v>
      </c>
      <c r="G93" s="6">
        <v>0.19230769230769235</v>
      </c>
      <c r="H93" s="6">
        <v>0.31761467889908257</v>
      </c>
      <c r="I93" s="6">
        <v>0.24614754098360656</v>
      </c>
      <c r="J93" s="6">
        <v>0.26366972477064221</v>
      </c>
      <c r="K93" s="6">
        <f>SUM(G93:J93)+1.0197</f>
        <v>2.0394396369610237</v>
      </c>
      <c r="M93" s="8" t="s">
        <v>79</v>
      </c>
      <c r="P93" s="6">
        <f>0.712158508158508+0.7122</f>
        <v>1.424358508158508</v>
      </c>
      <c r="R93" s="2">
        <v>3</v>
      </c>
      <c r="S93" s="8" t="s">
        <v>79</v>
      </c>
      <c r="U93" s="6">
        <f>0.479706293706294+0.4797</f>
        <v>0.95940629370629393</v>
      </c>
      <c r="W93" s="2">
        <v>3</v>
      </c>
      <c r="X93" s="8" t="s">
        <v>79</v>
      </c>
      <c r="AA93" s="6">
        <v>1.924619208647087</v>
      </c>
      <c r="AC93" s="2">
        <v>3</v>
      </c>
      <c r="AD93" s="8" t="s">
        <v>79</v>
      </c>
      <c r="AG93" s="6">
        <f>0.631761282426546+0.6318</f>
        <v>1.2635612824265459</v>
      </c>
    </row>
    <row r="94" spans="3:34" hidden="1" x14ac:dyDescent="0.25">
      <c r="C94" s="2">
        <v>3</v>
      </c>
      <c r="D94" s="8" t="s">
        <v>79</v>
      </c>
      <c r="G94" s="6">
        <v>0.19230769230769235</v>
      </c>
      <c r="H94" s="6">
        <v>0.31761467889908257</v>
      </c>
      <c r="I94" s="6">
        <v>0.24614754098360656</v>
      </c>
      <c r="J94" s="6">
        <v>0.26366972477064221</v>
      </c>
      <c r="K94" s="6">
        <f t="shared" si="2"/>
        <v>1.0197396369610237</v>
      </c>
      <c r="M94" s="8" t="s">
        <v>79</v>
      </c>
      <c r="P94" s="6">
        <v>0.71215850815850812</v>
      </c>
      <c r="R94" s="2">
        <v>3</v>
      </c>
      <c r="S94" s="8" t="s">
        <v>79</v>
      </c>
      <c r="U94" s="6">
        <v>0.47970629370629375</v>
      </c>
      <c r="W94" s="2">
        <v>3</v>
      </c>
      <c r="X94" s="8" t="s">
        <v>79</v>
      </c>
      <c r="AA94" s="6">
        <v>0.92779866070188111</v>
      </c>
      <c r="AC94" s="2">
        <v>3</v>
      </c>
      <c r="AD94" s="8" t="s">
        <v>79</v>
      </c>
      <c r="AG94" s="6">
        <v>0.6317612824265455</v>
      </c>
    </row>
    <row r="95" spans="3:34" x14ac:dyDescent="0.25">
      <c r="C95" s="2"/>
      <c r="D95" s="2"/>
      <c r="G95" s="6">
        <f>SUM(G76:G94)</f>
        <v>2.8557218124341421</v>
      </c>
      <c r="H95" s="6">
        <f>SUM(H76:H94)</f>
        <v>4.5928405081157377</v>
      </c>
      <c r="I95" s="6">
        <f>SUM(I76:I94)</f>
        <v>3.2182864949258394</v>
      </c>
      <c r="J95" s="6">
        <f>SUM(J76:J94)</f>
        <v>4.3440168890742283</v>
      </c>
      <c r="K95" s="6">
        <f>SUM(G95:J95)</f>
        <v>15.010865704549946</v>
      </c>
      <c r="P95" s="6">
        <f>P76+P79+P82+P85+P88+P90+P93</f>
        <v>15.0486091466056</v>
      </c>
      <c r="V95" s="6">
        <v>6.7449936877282033</v>
      </c>
      <c r="W95">
        <v>7</v>
      </c>
      <c r="AB95" s="6">
        <v>14.0764</v>
      </c>
      <c r="AH95">
        <v>13.2842</v>
      </c>
    </row>
    <row r="96" spans="3:34" x14ac:dyDescent="0.25">
      <c r="C96" s="2"/>
      <c r="D96" s="2"/>
      <c r="G96" s="6"/>
      <c r="H96" s="6"/>
      <c r="I96" s="6"/>
      <c r="J96" s="6"/>
    </row>
    <row r="97" spans="3:33" x14ac:dyDescent="0.25">
      <c r="C97" s="2">
        <v>4</v>
      </c>
      <c r="D97" s="2" t="s">
        <v>80</v>
      </c>
      <c r="G97" s="6">
        <v>8.2328767123287655E-2</v>
      </c>
      <c r="H97" s="6">
        <v>0.27980769230769231</v>
      </c>
      <c r="I97" s="6">
        <v>5.1904761904761912E-2</v>
      </c>
      <c r="J97" s="6">
        <v>0.23522727272727276</v>
      </c>
      <c r="K97" s="6">
        <f>SUM(G97:J97)</f>
        <v>0.64926849406301457</v>
      </c>
      <c r="M97" s="2" t="s">
        <v>80</v>
      </c>
      <c r="P97" s="6">
        <v>0.85752191761041308</v>
      </c>
      <c r="R97" s="2">
        <v>4</v>
      </c>
      <c r="S97" s="2" t="s">
        <v>80</v>
      </c>
      <c r="U97" s="6">
        <v>0.2261861810755616</v>
      </c>
      <c r="W97" s="2">
        <v>4</v>
      </c>
      <c r="X97" s="14" t="s">
        <v>80</v>
      </c>
      <c r="AA97" s="6">
        <v>0.71464447569932799</v>
      </c>
      <c r="AC97">
        <v>4</v>
      </c>
      <c r="AD97" t="s">
        <v>80</v>
      </c>
      <c r="AG97" s="6">
        <v>0.82436263736263737</v>
      </c>
    </row>
    <row r="98" spans="3:33" x14ac:dyDescent="0.25">
      <c r="C98" s="2">
        <v>4</v>
      </c>
      <c r="D98" s="2" t="s">
        <v>81</v>
      </c>
      <c r="G98" s="6">
        <v>0.16465753424657534</v>
      </c>
      <c r="H98" s="6">
        <v>0.18653846153846154</v>
      </c>
      <c r="I98" s="6">
        <v>0.10380952380952381</v>
      </c>
      <c r="J98" s="6">
        <v>0.11761363636363638</v>
      </c>
      <c r="K98" s="6">
        <f t="shared" ref="K98:K112" si="3">SUM(G98:J98)</f>
        <v>0.57261915595819712</v>
      </c>
      <c r="M98" s="9" t="s">
        <v>81</v>
      </c>
      <c r="P98" s="6">
        <v>0.91523475050023728</v>
      </c>
      <c r="R98" s="2">
        <v>4</v>
      </c>
      <c r="S98" s="9" t="s">
        <v>81</v>
      </c>
      <c r="U98" s="6">
        <v>0.30028931245745405</v>
      </c>
      <c r="W98" s="2">
        <v>4</v>
      </c>
      <c r="X98" s="17" t="s">
        <v>81</v>
      </c>
      <c r="AA98" s="6">
        <v>0.58059384278793558</v>
      </c>
      <c r="AC98">
        <v>4</v>
      </c>
      <c r="AD98" t="s">
        <v>81</v>
      </c>
      <c r="AG98" s="6">
        <v>0.96993406593406606</v>
      </c>
    </row>
    <row r="99" spans="3:33" x14ac:dyDescent="0.25">
      <c r="C99" s="2">
        <v>4</v>
      </c>
      <c r="D99" s="2" t="s">
        <v>82</v>
      </c>
      <c r="G99" s="6">
        <v>8.2328767123287655E-2</v>
      </c>
      <c r="H99" s="6">
        <v>0.18653846153846154</v>
      </c>
      <c r="I99" s="6">
        <v>0.10380952380952381</v>
      </c>
      <c r="J99" s="6">
        <v>0.23522727272727276</v>
      </c>
      <c r="K99" s="6">
        <f t="shared" si="3"/>
        <v>0.60790402519854569</v>
      </c>
      <c r="M99" s="2" t="s">
        <v>82</v>
      </c>
      <c r="P99" s="6">
        <v>0.74829114837964383</v>
      </c>
      <c r="R99" s="2">
        <v>4</v>
      </c>
      <c r="S99" s="2" t="s">
        <v>82</v>
      </c>
      <c r="U99" s="6">
        <v>0.17214771953710006</v>
      </c>
      <c r="W99" s="2">
        <v>4</v>
      </c>
      <c r="X99" s="14" t="s">
        <v>82</v>
      </c>
      <c r="AA99" s="6">
        <v>0.71464447569932799</v>
      </c>
      <c r="AC99">
        <v>4</v>
      </c>
      <c r="AD99" t="s">
        <v>82</v>
      </c>
      <c r="AG99" s="6">
        <v>0.83650549450549461</v>
      </c>
    </row>
    <row r="100" spans="3:33" x14ac:dyDescent="0.25">
      <c r="C100" s="9">
        <v>4</v>
      </c>
      <c r="D100" s="9" t="s">
        <v>83</v>
      </c>
      <c r="G100" s="6">
        <v>0.19230769230769235</v>
      </c>
      <c r="H100" s="6">
        <v>0.31761467889908257</v>
      </c>
      <c r="I100" s="6">
        <v>0.32819672131147543</v>
      </c>
      <c r="J100" s="6">
        <v>0.26366972477064221</v>
      </c>
      <c r="K100" s="6">
        <f t="shared" si="3"/>
        <v>1.1017888172888926</v>
      </c>
      <c r="M100" s="2" t="s">
        <v>83</v>
      </c>
      <c r="P100" s="6">
        <v>0.71215850815850812</v>
      </c>
      <c r="R100" s="2">
        <v>4</v>
      </c>
      <c r="S100" s="2" t="s">
        <v>83</v>
      </c>
      <c r="U100" s="6">
        <v>0.47970629370629375</v>
      </c>
      <c r="W100" s="2">
        <v>4</v>
      </c>
      <c r="X100" s="2" t="s">
        <v>83</v>
      </c>
      <c r="AA100" s="6">
        <v>0.48115960432354332</v>
      </c>
      <c r="AC100">
        <v>4</v>
      </c>
      <c r="AD100" t="s">
        <v>83</v>
      </c>
      <c r="AG100" s="6">
        <v>0.68535830744344883</v>
      </c>
    </row>
    <row r="101" spans="3:33" x14ac:dyDescent="0.25">
      <c r="C101" s="2">
        <v>4</v>
      </c>
      <c r="D101" s="2" t="s">
        <v>84</v>
      </c>
      <c r="G101" s="6">
        <v>9.6153846153846145E-2</v>
      </c>
      <c r="H101" s="6">
        <v>0.21174311926605505</v>
      </c>
      <c r="I101" s="6">
        <v>0.24614754098360656</v>
      </c>
      <c r="J101" s="6">
        <v>0.17577981651376148</v>
      </c>
      <c r="K101" s="6">
        <f t="shared" si="3"/>
        <v>0.72982432291726929</v>
      </c>
      <c r="M101" s="11" t="s">
        <v>84</v>
      </c>
      <c r="P101" s="6">
        <v>0.54126107226107223</v>
      </c>
      <c r="R101" s="11">
        <v>4</v>
      </c>
      <c r="S101" s="11" t="s">
        <v>84</v>
      </c>
      <c r="U101" s="6">
        <v>0.32739860139860139</v>
      </c>
      <c r="W101" s="11">
        <v>4</v>
      </c>
      <c r="X101" s="11" t="s">
        <v>84</v>
      </c>
      <c r="AA101" s="6">
        <v>0.65492431020589625</v>
      </c>
      <c r="AC101">
        <v>4</v>
      </c>
      <c r="AD101" t="s">
        <v>84</v>
      </c>
      <c r="AG101" s="6">
        <v>0.58975488056418546</v>
      </c>
    </row>
    <row r="102" spans="3:33" x14ac:dyDescent="0.25">
      <c r="C102" s="2">
        <v>4</v>
      </c>
      <c r="D102" s="2" t="s">
        <v>85</v>
      </c>
      <c r="G102" s="6">
        <v>9.6153846153846145E-2</v>
      </c>
      <c r="H102" s="6">
        <v>0.31761467889908257</v>
      </c>
      <c r="I102" s="6">
        <v>0.24614754098360656</v>
      </c>
      <c r="J102" s="6">
        <v>0.26366972477064221</v>
      </c>
      <c r="K102" s="6">
        <f>SUM(G102:J102)+0.8119</f>
        <v>1.7354857908071775</v>
      </c>
      <c r="M102" s="11" t="s">
        <v>85</v>
      </c>
      <c r="P102" s="6">
        <v>0.54126107226107223</v>
      </c>
      <c r="R102" s="11">
        <v>4</v>
      </c>
      <c r="S102" s="11" t="s">
        <v>85</v>
      </c>
      <c r="U102" s="6">
        <f>0.327398601398601+0.269</f>
        <v>0.59639860139860101</v>
      </c>
      <c r="W102" s="11">
        <v>4</v>
      </c>
      <c r="X102" s="11" t="s">
        <v>85</v>
      </c>
      <c r="AA102" s="6">
        <f>0.787664036233294+1.1361</f>
        <v>1.923764036233294</v>
      </c>
      <c r="AC102">
        <v>4</v>
      </c>
      <c r="AD102" t="s">
        <v>85</v>
      </c>
      <c r="AG102" s="6">
        <f>0.72532450081735+0.8589</f>
        <v>1.5842245008173501</v>
      </c>
    </row>
    <row r="103" spans="3:33" ht="21.75" hidden="1" customHeight="1" x14ac:dyDescent="0.25">
      <c r="C103" s="2">
        <v>4</v>
      </c>
      <c r="D103" s="2" t="s">
        <v>85</v>
      </c>
      <c r="G103" s="6">
        <v>9.6153846153846145E-2</v>
      </c>
      <c r="H103" s="6">
        <v>0.21174311926605505</v>
      </c>
      <c r="I103" s="6">
        <v>0.32819672131147543</v>
      </c>
      <c r="J103" s="6">
        <v>0.17577981651376148</v>
      </c>
      <c r="K103" s="6">
        <f t="shared" si="3"/>
        <v>0.81187350324513818</v>
      </c>
      <c r="M103" s="11" t="s">
        <v>85</v>
      </c>
      <c r="P103" s="6">
        <v>0.41780652680652675</v>
      </c>
      <c r="R103" s="11">
        <v>4</v>
      </c>
      <c r="S103" s="11" t="s">
        <v>85</v>
      </c>
      <c r="U103" s="6">
        <v>0.26903496503496505</v>
      </c>
      <c r="W103" s="11">
        <v>4</v>
      </c>
      <c r="X103" s="11" t="s">
        <v>85</v>
      </c>
      <c r="AA103" s="6">
        <v>1.1360839145294397</v>
      </c>
      <c r="AC103">
        <v>4</v>
      </c>
      <c r="AD103" t="s">
        <v>85</v>
      </c>
      <c r="AG103" s="6">
        <v>0.85885391258205601</v>
      </c>
    </row>
    <row r="104" spans="3:33" x14ac:dyDescent="0.25">
      <c r="C104" s="2">
        <v>4</v>
      </c>
      <c r="D104" s="2" t="s">
        <v>86</v>
      </c>
      <c r="G104" s="6">
        <v>9.6153846153846145E-2</v>
      </c>
      <c r="H104" s="6">
        <v>0.10587155963302752</v>
      </c>
      <c r="I104" s="6">
        <v>0.24614754098360656</v>
      </c>
      <c r="J104" s="6">
        <v>8.7889908256880728E-2</v>
      </c>
      <c r="K104" s="6">
        <f t="shared" si="3"/>
        <v>0.53606285502736095</v>
      </c>
      <c r="M104" s="11" t="s">
        <v>86</v>
      </c>
      <c r="P104" s="6">
        <v>0.41780652680652675</v>
      </c>
      <c r="R104" s="11">
        <v>4</v>
      </c>
      <c r="S104" s="11" t="s">
        <v>86</v>
      </c>
      <c r="U104" s="6">
        <v>0.26903496503496505</v>
      </c>
      <c r="W104" s="11">
        <v>4</v>
      </c>
      <c r="X104" s="11" t="s">
        <v>86</v>
      </c>
      <c r="AA104" s="6">
        <v>0.82957948261968939</v>
      </c>
      <c r="AC104">
        <v>4</v>
      </c>
      <c r="AD104" t="s">
        <v>86</v>
      </c>
      <c r="AG104" s="6">
        <v>0.76733090267970994</v>
      </c>
    </row>
    <row r="105" spans="3:33" x14ac:dyDescent="0.25">
      <c r="C105" s="2">
        <v>4</v>
      </c>
      <c r="D105" s="2" t="s">
        <v>87</v>
      </c>
      <c r="G105" s="6">
        <v>0.19230769230769235</v>
      </c>
      <c r="H105" s="6">
        <v>0.10587155963302752</v>
      </c>
      <c r="I105" s="6">
        <v>0.16409836065573771</v>
      </c>
      <c r="J105" s="6">
        <v>8.7889908256880728E-2</v>
      </c>
      <c r="K105" s="6">
        <f t="shared" si="3"/>
        <v>0.55016752085333831</v>
      </c>
      <c r="M105" s="11" t="s">
        <v>87</v>
      </c>
      <c r="P105" s="6">
        <v>0.58870396270396275</v>
      </c>
      <c r="R105" s="11">
        <v>4</v>
      </c>
      <c r="S105" s="11" t="s">
        <v>87</v>
      </c>
      <c r="U105" s="6">
        <v>0.42134265734265741</v>
      </c>
      <c r="W105" s="11">
        <v>4</v>
      </c>
      <c r="X105" s="11" t="s">
        <v>87</v>
      </c>
      <c r="AA105" s="6">
        <v>0.96231920864708664</v>
      </c>
      <c r="AC105">
        <v>4</v>
      </c>
      <c r="AD105" t="s">
        <v>87</v>
      </c>
      <c r="AG105" s="6">
        <v>0.6317612824265455</v>
      </c>
    </row>
    <row r="106" spans="3:33" x14ac:dyDescent="0.25">
      <c r="C106" s="2">
        <v>4</v>
      </c>
      <c r="D106" s="2" t="s">
        <v>88</v>
      </c>
      <c r="G106" s="6">
        <v>0.28846153846153849</v>
      </c>
      <c r="H106" s="6">
        <v>0.21174311926605505</v>
      </c>
      <c r="I106" s="6">
        <v>0.16409836065573771</v>
      </c>
      <c r="J106" s="6">
        <v>0.17577981651376148</v>
      </c>
      <c r="K106" s="6">
        <f t="shared" si="3"/>
        <v>0.84008283489709279</v>
      </c>
      <c r="M106" s="11" t="s">
        <v>88</v>
      </c>
      <c r="P106" s="6">
        <v>0.75960139860139853</v>
      </c>
      <c r="R106" s="11">
        <v>4</v>
      </c>
      <c r="S106" s="11" t="s">
        <v>88</v>
      </c>
      <c r="U106" s="6">
        <v>0.57365034965034967</v>
      </c>
      <c r="W106" s="11">
        <v>4</v>
      </c>
      <c r="X106" s="11" t="s">
        <v>88</v>
      </c>
      <c r="AA106" s="6">
        <v>0.78766403623329351</v>
      </c>
      <c r="AC106">
        <v>4</v>
      </c>
      <c r="AD106" t="s">
        <v>88</v>
      </c>
      <c r="AG106" s="6">
        <v>0.72532450081735012</v>
      </c>
    </row>
    <row r="107" spans="3:33" x14ac:dyDescent="0.25">
      <c r="C107" s="2">
        <v>4</v>
      </c>
      <c r="D107" s="2" t="s">
        <v>89</v>
      </c>
      <c r="G107" s="6">
        <v>0.19230769230769235</v>
      </c>
      <c r="H107" s="6">
        <v>0.31761467889908257</v>
      </c>
      <c r="I107" s="6">
        <v>0.16409836065573771</v>
      </c>
      <c r="J107" s="6">
        <v>0.26366972477064221</v>
      </c>
      <c r="K107" s="6">
        <f t="shared" si="3"/>
        <v>0.93769045663315476</v>
      </c>
      <c r="M107" s="11" t="s">
        <v>89</v>
      </c>
      <c r="P107" s="6">
        <v>0.58870396270396275</v>
      </c>
      <c r="R107" s="11">
        <v>4</v>
      </c>
      <c r="S107" s="11" t="s">
        <v>89</v>
      </c>
      <c r="U107" s="6">
        <v>0.42134265734265741</v>
      </c>
      <c r="W107" s="11">
        <v>4</v>
      </c>
      <c r="X107" s="11" t="s">
        <v>89</v>
      </c>
      <c r="AA107" s="6">
        <v>0.78766403623329351</v>
      </c>
      <c r="AC107">
        <v>4</v>
      </c>
      <c r="AD107" t="s">
        <v>89</v>
      </c>
      <c r="AG107" s="6">
        <v>0.72532450081735012</v>
      </c>
    </row>
    <row r="108" spans="3:33" hidden="1" x14ac:dyDescent="0.25">
      <c r="C108" s="2">
        <v>4</v>
      </c>
      <c r="D108" s="2" t="s">
        <v>89</v>
      </c>
      <c r="G108" s="6" t="s">
        <v>17</v>
      </c>
      <c r="H108" s="6" t="s">
        <v>17</v>
      </c>
      <c r="I108" s="6" t="s">
        <v>17</v>
      </c>
      <c r="J108" s="6" t="s">
        <v>17</v>
      </c>
      <c r="K108" s="6">
        <f t="shared" si="3"/>
        <v>0</v>
      </c>
      <c r="M108" s="11" t="s">
        <v>89</v>
      </c>
      <c r="P108" s="6">
        <v>0</v>
      </c>
      <c r="R108" s="11">
        <v>4</v>
      </c>
      <c r="S108" s="11" t="s">
        <v>89</v>
      </c>
      <c r="U108" s="6">
        <v>0</v>
      </c>
      <c r="W108" s="11">
        <v>4</v>
      </c>
      <c r="X108" s="11" t="s">
        <v>89</v>
      </c>
      <c r="AA108" s="6">
        <v>0</v>
      </c>
      <c r="AC108">
        <v>4</v>
      </c>
      <c r="AD108" t="s">
        <v>89</v>
      </c>
      <c r="AG108" s="6">
        <v>0</v>
      </c>
    </row>
    <row r="109" spans="3:33" x14ac:dyDescent="0.25">
      <c r="C109" s="2">
        <v>4</v>
      </c>
      <c r="D109" s="2" t="s">
        <v>90</v>
      </c>
      <c r="G109" s="6">
        <v>0.19230769230769235</v>
      </c>
      <c r="H109" s="6">
        <v>0.21174311926605505</v>
      </c>
      <c r="I109" s="6">
        <v>0.24614754098360656</v>
      </c>
      <c r="J109" s="6">
        <v>0.17577981651376148</v>
      </c>
      <c r="K109" s="6">
        <f t="shared" si="3"/>
        <v>0.82597816907111543</v>
      </c>
      <c r="M109" s="2" t="s">
        <v>90</v>
      </c>
      <c r="P109" s="6">
        <v>0.58870396270396275</v>
      </c>
      <c r="R109" s="2">
        <v>4</v>
      </c>
      <c r="S109" s="2" t="s">
        <v>90</v>
      </c>
      <c r="U109" s="6">
        <v>0.42134265734265741</v>
      </c>
      <c r="W109" s="2">
        <v>4</v>
      </c>
      <c r="X109" s="2" t="s">
        <v>90</v>
      </c>
      <c r="AA109" s="6">
        <v>0.96142874211564655</v>
      </c>
      <c r="AC109">
        <v>4</v>
      </c>
      <c r="AD109" t="s">
        <v>90</v>
      </c>
      <c r="AG109" s="6">
        <v>0.95241713097286063</v>
      </c>
    </row>
    <row r="110" spans="3:33" x14ac:dyDescent="0.25">
      <c r="C110" s="2">
        <v>4</v>
      </c>
      <c r="D110" s="2" t="s">
        <v>91</v>
      </c>
      <c r="G110" s="6">
        <v>0.19230769230769235</v>
      </c>
      <c r="H110" s="6">
        <v>0.31761467889908257</v>
      </c>
      <c r="I110" s="6">
        <v>0.32819672131147543</v>
      </c>
      <c r="J110" s="6">
        <v>0.26366972477064221</v>
      </c>
      <c r="K110" s="6">
        <f>SUM(G110:J110)+1.0197</f>
        <v>2.1214888172888928</v>
      </c>
      <c r="M110" s="2" t="s">
        <v>91</v>
      </c>
      <c r="P110" s="6">
        <v>0.46524941724941721</v>
      </c>
      <c r="R110" s="2">
        <v>4</v>
      </c>
      <c r="S110" s="2" t="s">
        <v>91</v>
      </c>
      <c r="U110" s="6">
        <f>0.362979020979021+0.4213</f>
        <v>0.78427902097902102</v>
      </c>
      <c r="W110" s="2">
        <v>4</v>
      </c>
      <c r="X110" s="2" t="s">
        <v>91</v>
      </c>
      <c r="AA110" s="6">
        <f>0.654924310205896+0.6549</f>
        <v>1.309824310205896</v>
      </c>
      <c r="AC110">
        <v>4</v>
      </c>
      <c r="AD110" t="s">
        <v>91</v>
      </c>
      <c r="AG110" s="6">
        <f>0.589754880564185+0.5898</f>
        <v>1.1795548805641851</v>
      </c>
    </row>
    <row r="111" spans="3:33" hidden="1" x14ac:dyDescent="0.25">
      <c r="C111" s="2">
        <v>4</v>
      </c>
      <c r="D111" s="2" t="s">
        <v>91</v>
      </c>
      <c r="G111" s="6">
        <v>0.19230769230769235</v>
      </c>
      <c r="H111" s="6">
        <v>0.31761467889908257</v>
      </c>
      <c r="I111" s="6">
        <v>0.24614754098360656</v>
      </c>
      <c r="J111" s="6">
        <v>0.26366972477064221</v>
      </c>
      <c r="K111" s="6">
        <f t="shared" si="3"/>
        <v>1.0197396369610237</v>
      </c>
      <c r="M111" s="2" t="s">
        <v>91</v>
      </c>
      <c r="P111" s="6">
        <v>0.58870396270396275</v>
      </c>
      <c r="R111" s="2">
        <v>4</v>
      </c>
      <c r="S111" s="2" t="s">
        <v>91</v>
      </c>
      <c r="U111" s="6">
        <v>0.42134265734265741</v>
      </c>
      <c r="W111" s="2">
        <v>4</v>
      </c>
      <c r="X111" s="2" t="s">
        <v>91</v>
      </c>
      <c r="AA111" s="6">
        <v>0.65492431020589625</v>
      </c>
      <c r="AC111">
        <v>4</v>
      </c>
      <c r="AD111" t="s">
        <v>91</v>
      </c>
      <c r="AG111" s="6">
        <v>0.58975488056418546</v>
      </c>
    </row>
    <row r="112" spans="3:33" x14ac:dyDescent="0.25">
      <c r="C112" s="2">
        <v>4</v>
      </c>
      <c r="D112" s="2" t="s">
        <v>92</v>
      </c>
      <c r="G112" s="6" t="s">
        <v>17</v>
      </c>
      <c r="H112" s="6">
        <v>0.10587155963302752</v>
      </c>
      <c r="I112" s="6" t="s">
        <v>17</v>
      </c>
      <c r="J112" s="6">
        <v>8.7889908256880728E-2</v>
      </c>
      <c r="K112" s="6">
        <f t="shared" si="3"/>
        <v>0.19376146788990825</v>
      </c>
      <c r="M112" s="2" t="s">
        <v>92</v>
      </c>
      <c r="P112" s="6">
        <v>0</v>
      </c>
      <c r="R112" s="2">
        <v>4</v>
      </c>
      <c r="S112" s="2" t="s">
        <v>92</v>
      </c>
      <c r="U112" s="6">
        <v>0</v>
      </c>
      <c r="W112" s="2">
        <v>4</v>
      </c>
      <c r="X112" s="2" t="s">
        <v>92</v>
      </c>
      <c r="AA112" s="6">
        <v>0</v>
      </c>
      <c r="AC112">
        <v>4</v>
      </c>
      <c r="AD112" t="s">
        <v>92</v>
      </c>
      <c r="AG112" s="6">
        <v>0</v>
      </c>
    </row>
    <row r="113" spans="3:34" x14ac:dyDescent="0.25">
      <c r="C113" s="2"/>
      <c r="D113" s="2"/>
      <c r="G113" s="6">
        <f>SUM(G97:G112)</f>
        <v>2.1562381454162276</v>
      </c>
      <c r="H113" s="6">
        <f>SUM(H97:H112)</f>
        <v>3.4055451658433311</v>
      </c>
      <c r="I113" s="6">
        <f>SUM(I97:I112)</f>
        <v>2.9671467603434816</v>
      </c>
      <c r="J113" s="6">
        <f>SUM(J97:J112)</f>
        <v>2.8732057964970812</v>
      </c>
      <c r="K113" s="6">
        <f>SUM(G113:J113)</f>
        <v>11.402135868100121</v>
      </c>
      <c r="P113" s="6">
        <f>SUM(P97:P112)</f>
        <v>8.7310081894506677</v>
      </c>
      <c r="V113" s="6">
        <v>4.9931966396435437</v>
      </c>
      <c r="W113" s="9">
        <v>12</v>
      </c>
      <c r="AB113" s="6">
        <v>10.7082</v>
      </c>
      <c r="AH113">
        <v>10.4719</v>
      </c>
    </row>
    <row r="114" spans="3:34" x14ac:dyDescent="0.25">
      <c r="C114" s="2"/>
      <c r="D114" s="2"/>
      <c r="G114" s="6"/>
      <c r="H114" s="6"/>
      <c r="I114" s="6"/>
      <c r="J114" s="6"/>
    </row>
    <row r="115" spans="3:34" x14ac:dyDescent="0.25">
      <c r="C115" s="2"/>
      <c r="D115" s="2"/>
      <c r="E115" s="18"/>
      <c r="F115" s="18"/>
      <c r="G115" s="18"/>
      <c r="H115" s="18"/>
      <c r="I115" s="18" t="s">
        <v>93</v>
      </c>
      <c r="J115" s="18"/>
      <c r="K115" s="19">
        <f>K59+K74+K95+K113</f>
        <v>69.05</v>
      </c>
      <c r="P115" s="6">
        <f>P59+P74+P95+P113</f>
        <v>72.38006703385112</v>
      </c>
      <c r="V115" s="6">
        <f>U59+V74+V95+V113</f>
        <v>31.160000000000004</v>
      </c>
      <c r="W115">
        <f>W59+W74+W95+W113</f>
        <v>83</v>
      </c>
      <c r="AA115" s="6">
        <f>AA59+AB74+AB95+AB113</f>
        <v>64.459932622735238</v>
      </c>
      <c r="AH115" s="6">
        <f>AG59+AH74+AH95+AH113</f>
        <v>68.990132031225698</v>
      </c>
    </row>
    <row r="116" spans="3:34" x14ac:dyDescent="0.25">
      <c r="C116" s="15"/>
      <c r="D116" s="15"/>
    </row>
    <row r="117" spans="3:34" x14ac:dyDescent="0.25">
      <c r="C117" s="15"/>
      <c r="D117" s="15"/>
    </row>
    <row r="118" spans="3:34" x14ac:dyDescent="0.25">
      <c r="G118" s="20">
        <v>43282</v>
      </c>
      <c r="H118" s="20">
        <v>43313</v>
      </c>
      <c r="I118" s="20">
        <v>43344</v>
      </c>
      <c r="J118" s="20">
        <v>43374</v>
      </c>
      <c r="K118" s="20"/>
      <c r="L118" t="s">
        <v>94</v>
      </c>
      <c r="M118" s="15"/>
      <c r="N118" s="15"/>
      <c r="O118" s="20">
        <v>43221</v>
      </c>
      <c r="P118" s="20">
        <v>43252</v>
      </c>
      <c r="Q118" s="20">
        <v>43282</v>
      </c>
      <c r="R118" s="20">
        <v>43313</v>
      </c>
      <c r="S118" s="20">
        <v>43344</v>
      </c>
      <c r="AH118" s="6"/>
    </row>
    <row r="119" spans="3:34" x14ac:dyDescent="0.25">
      <c r="M119" s="15" t="s">
        <v>95</v>
      </c>
      <c r="N119" s="15"/>
      <c r="O119" s="6">
        <f>K59</f>
        <v>34.217518515997725</v>
      </c>
      <c r="P119" s="6">
        <f>P59</f>
        <v>39.004649132578358</v>
      </c>
      <c r="Q119" s="6">
        <f>U59</f>
        <v>15.560355250943745</v>
      </c>
      <c r="R119" s="6">
        <f>AA59</f>
        <v>30.959532622735239</v>
      </c>
      <c r="S119" s="21">
        <v>36.589300000000001</v>
      </c>
      <c r="T119" s="6">
        <f>SUM(O119:S119)</f>
        <v>156.33135552225508</v>
      </c>
    </row>
    <row r="120" spans="3:34" x14ac:dyDescent="0.25">
      <c r="M120" s="15" t="s">
        <v>96</v>
      </c>
      <c r="N120" s="15"/>
      <c r="O120" s="6">
        <f>+K74</f>
        <v>8.4194799113522087</v>
      </c>
      <c r="P120" s="6">
        <f>P74</f>
        <v>9.5958005652164946</v>
      </c>
      <c r="Q120" s="6">
        <f>V74</f>
        <v>3.8614544216845106</v>
      </c>
      <c r="R120" s="6">
        <f>AB74</f>
        <v>8.7157999999999998</v>
      </c>
      <c r="S120" s="21">
        <v>8.6440000000000001</v>
      </c>
      <c r="T120" s="6">
        <f>SUM(O120:S120)</f>
        <v>39.236534898253211</v>
      </c>
    </row>
    <row r="121" spans="3:34" x14ac:dyDescent="0.25">
      <c r="M121" s="15" t="s">
        <v>97</v>
      </c>
      <c r="N121" s="15"/>
      <c r="O121" s="6">
        <f>K95</f>
        <v>15.010865704549946</v>
      </c>
      <c r="P121" s="6">
        <f>P95</f>
        <v>15.0486091466056</v>
      </c>
      <c r="Q121" s="6">
        <f>V95</f>
        <v>6.7449936877282033</v>
      </c>
      <c r="R121" s="6">
        <f>AB95</f>
        <v>14.0764</v>
      </c>
      <c r="S121" s="21">
        <v>13.2842</v>
      </c>
      <c r="T121" s="6">
        <f>SUM(O121:S121)</f>
        <v>64.165068538883745</v>
      </c>
    </row>
    <row r="122" spans="3:34" x14ac:dyDescent="0.25">
      <c r="M122" s="15" t="s">
        <v>98</v>
      </c>
      <c r="N122" s="15"/>
      <c r="O122" s="6">
        <f>K113</f>
        <v>11.402135868100121</v>
      </c>
      <c r="P122" s="6">
        <f>P113</f>
        <v>8.7310081894506677</v>
      </c>
      <c r="Q122" s="6">
        <f>V113</f>
        <v>4.9931966396435437</v>
      </c>
      <c r="R122" s="6">
        <f>AB113</f>
        <v>10.7082</v>
      </c>
      <c r="S122" s="21">
        <v>10.4719</v>
      </c>
      <c r="T122" s="6">
        <f>SUM(O122:S122)</f>
        <v>46.306440697194326</v>
      </c>
    </row>
    <row r="123" spans="3:34" x14ac:dyDescent="0.25">
      <c r="M123" s="15" t="s">
        <v>99</v>
      </c>
      <c r="N123" s="15"/>
      <c r="O123" s="6">
        <f>K115</f>
        <v>69.05</v>
      </c>
      <c r="P123" s="6">
        <f>SUM(P119:P122)</f>
        <v>72.38006703385112</v>
      </c>
      <c r="Q123" s="6">
        <f>SUM(Q119:Q122)</f>
        <v>31.160000000000004</v>
      </c>
      <c r="R123" s="6">
        <f>SUM(R119:R122)</f>
        <v>64.459932622735238</v>
      </c>
      <c r="S123" s="21">
        <f>SUM(S119:S122)</f>
        <v>68.989400000000003</v>
      </c>
      <c r="T123" s="6">
        <f>SUM(T119:T122)</f>
        <v>306.03939965658634</v>
      </c>
    </row>
    <row r="124" spans="3:34" x14ac:dyDescent="0.25">
      <c r="C124" s="15"/>
      <c r="D124" s="15"/>
    </row>
    <row r="125" spans="3:34" x14ac:dyDescent="0.25">
      <c r="C125" s="15"/>
      <c r="D125" s="15"/>
    </row>
    <row r="126" spans="3:34" ht="28.8" x14ac:dyDescent="0.25">
      <c r="C126" s="22" t="s">
        <v>0</v>
      </c>
      <c r="D126" s="12" t="s">
        <v>1</v>
      </c>
      <c r="G126" s="3">
        <v>43223</v>
      </c>
      <c r="H126" s="3">
        <v>43230</v>
      </c>
      <c r="I126" s="3">
        <v>43237</v>
      </c>
      <c r="J126" s="3">
        <v>43244</v>
      </c>
    </row>
    <row r="127" spans="3:34" x14ac:dyDescent="0.25">
      <c r="C127" s="2">
        <v>1</v>
      </c>
      <c r="D127" s="2" t="s">
        <v>39</v>
      </c>
      <c r="G127" s="6">
        <v>9.6153846153846145E-2</v>
      </c>
      <c r="H127" s="6">
        <v>0.10587155963302752</v>
      </c>
      <c r="I127" s="6">
        <v>0.24614754098360656</v>
      </c>
      <c r="J127" s="6">
        <v>8.7889908256880728E-2</v>
      </c>
    </row>
    <row r="128" spans="3:34" x14ac:dyDescent="0.25">
      <c r="C128" s="2">
        <v>1</v>
      </c>
      <c r="D128" s="2" t="s">
        <v>40</v>
      </c>
      <c r="G128" s="6">
        <v>0.19230769230769235</v>
      </c>
      <c r="H128" s="6">
        <v>0.21174311926605505</v>
      </c>
      <c r="I128" s="6">
        <v>0.16409836065573771</v>
      </c>
      <c r="J128" s="6">
        <v>0.17577981651376148</v>
      </c>
    </row>
    <row r="129" spans="3:10" x14ac:dyDescent="0.25">
      <c r="C129" s="2">
        <v>1</v>
      </c>
      <c r="D129" s="8" t="s">
        <v>41</v>
      </c>
      <c r="G129" s="6">
        <v>9.6153846153846145E-2</v>
      </c>
      <c r="H129" s="6">
        <v>0.21174311926605505</v>
      </c>
      <c r="I129" s="6">
        <v>0.16409836065573771</v>
      </c>
      <c r="J129" s="6">
        <v>0.17577981651376148</v>
      </c>
    </row>
    <row r="130" spans="3:10" x14ac:dyDescent="0.25">
      <c r="C130" s="2">
        <v>1</v>
      </c>
      <c r="D130" s="2" t="s">
        <v>42</v>
      </c>
      <c r="G130" s="6">
        <v>0.19230769230769235</v>
      </c>
      <c r="H130" s="6">
        <v>0.21174311926605505</v>
      </c>
      <c r="I130" s="6">
        <v>0.16409836065573771</v>
      </c>
      <c r="J130" s="6">
        <v>0.17577981651376148</v>
      </c>
    </row>
    <row r="131" spans="3:10" x14ac:dyDescent="0.25">
      <c r="C131" s="2">
        <v>1</v>
      </c>
      <c r="D131" s="2" t="s">
        <v>43</v>
      </c>
      <c r="G131" s="6">
        <v>0.19230769230769235</v>
      </c>
      <c r="H131" s="6">
        <v>0.10587155963302752</v>
      </c>
      <c r="I131" s="6">
        <v>8.2049180327868856E-2</v>
      </c>
      <c r="J131" s="6">
        <v>8.7889908256880728E-2</v>
      </c>
    </row>
    <row r="132" spans="3:10" x14ac:dyDescent="0.25">
      <c r="C132" s="2">
        <v>1</v>
      </c>
      <c r="D132" s="2" t="s">
        <v>44</v>
      </c>
      <c r="G132" s="6">
        <v>0.19230769230769235</v>
      </c>
      <c r="H132" s="6">
        <v>0.21174311926605505</v>
      </c>
      <c r="I132" s="6">
        <v>8.2049180327868856E-2</v>
      </c>
      <c r="J132" s="6">
        <v>0.17577981651376148</v>
      </c>
    </row>
    <row r="133" spans="3:10" x14ac:dyDescent="0.25">
      <c r="C133" s="2">
        <v>1</v>
      </c>
      <c r="D133" s="2" t="s">
        <v>45</v>
      </c>
      <c r="G133" s="6">
        <v>0.19230769230769235</v>
      </c>
      <c r="H133" s="6">
        <v>0.21174311926605505</v>
      </c>
      <c r="I133" s="6">
        <v>0.16409836065573771</v>
      </c>
      <c r="J133" s="6">
        <v>0.17577981651376148</v>
      </c>
    </row>
    <row r="134" spans="3:10" x14ac:dyDescent="0.25">
      <c r="C134" s="11">
        <v>1</v>
      </c>
      <c r="D134" s="11" t="s">
        <v>46</v>
      </c>
      <c r="G134" s="6">
        <v>9.6153846153846145E-2</v>
      </c>
      <c r="H134" s="6">
        <v>0.31761467889908257</v>
      </c>
      <c r="I134" s="6">
        <v>0.16409836065573771</v>
      </c>
      <c r="J134" s="6">
        <v>0.26366972477064221</v>
      </c>
    </row>
    <row r="135" spans="3:10" x14ac:dyDescent="0.25">
      <c r="C135" s="11">
        <v>1</v>
      </c>
      <c r="D135" s="11" t="s">
        <v>47</v>
      </c>
      <c r="G135" s="6">
        <v>9.6153846153846145E-2</v>
      </c>
      <c r="H135" s="6">
        <v>0.21174311926605505</v>
      </c>
      <c r="I135" s="6">
        <v>0.16409836065573771</v>
      </c>
      <c r="J135" s="6">
        <v>0.17577981651376148</v>
      </c>
    </row>
    <row r="136" spans="3:10" x14ac:dyDescent="0.25">
      <c r="C136" s="11">
        <v>1</v>
      </c>
      <c r="D136" s="10" t="s">
        <v>48</v>
      </c>
      <c r="G136" s="6">
        <v>9.6153846153846145E-2</v>
      </c>
      <c r="H136" s="6">
        <v>0.21174311926605505</v>
      </c>
      <c r="I136" s="6">
        <v>0.16409836065573771</v>
      </c>
      <c r="J136" s="6">
        <v>0.17577981651376148</v>
      </c>
    </row>
    <row r="137" spans="3:10" x14ac:dyDescent="0.25">
      <c r="C137" s="11">
        <v>1</v>
      </c>
      <c r="D137" s="10" t="s">
        <v>49</v>
      </c>
      <c r="G137" s="6">
        <v>0.28846153846153849</v>
      </c>
      <c r="H137" s="6">
        <v>0.31761467889908257</v>
      </c>
      <c r="I137" s="6">
        <v>0.16409836065573771</v>
      </c>
      <c r="J137" s="6">
        <v>0.26366972477064221</v>
      </c>
    </row>
    <row r="138" spans="3:10" x14ac:dyDescent="0.25">
      <c r="C138" s="11">
        <v>1</v>
      </c>
      <c r="D138" s="11" t="s">
        <v>50</v>
      </c>
      <c r="G138" s="6">
        <v>9.6153846153846145E-2</v>
      </c>
      <c r="H138" s="6">
        <v>0.10587155963302752</v>
      </c>
      <c r="I138" s="6">
        <v>0.16409836065573771</v>
      </c>
      <c r="J138" s="6">
        <v>8.7889908256880728E-2</v>
      </c>
    </row>
    <row r="139" spans="3:10" x14ac:dyDescent="0.25">
      <c r="C139" s="11">
        <v>1</v>
      </c>
      <c r="D139" s="11" t="s">
        <v>51</v>
      </c>
      <c r="G139" s="6">
        <v>0.19230769230769235</v>
      </c>
      <c r="H139" s="6">
        <v>0.31761467889908257</v>
      </c>
      <c r="I139" s="6">
        <v>0.16409836065573771</v>
      </c>
      <c r="J139" s="6">
        <v>0.26366972477064221</v>
      </c>
    </row>
    <row r="140" spans="3:10" x14ac:dyDescent="0.25">
      <c r="C140" s="11">
        <v>1</v>
      </c>
      <c r="D140" s="11" t="s">
        <v>52</v>
      </c>
      <c r="G140" s="6">
        <v>0.19230769230769235</v>
      </c>
      <c r="H140" s="6">
        <v>0.31761467889908257</v>
      </c>
      <c r="I140" s="6">
        <v>0.24614754098360656</v>
      </c>
      <c r="J140" s="6">
        <v>0.26366972477064221</v>
      </c>
    </row>
    <row r="141" spans="3:10" x14ac:dyDescent="0.25">
      <c r="C141" s="11">
        <v>1</v>
      </c>
      <c r="D141" s="11" t="s">
        <v>53</v>
      </c>
      <c r="G141" s="6">
        <v>0.19230769230769235</v>
      </c>
      <c r="H141" s="6">
        <v>0.31761467889908257</v>
      </c>
      <c r="I141" s="6">
        <v>0.16409836065573771</v>
      </c>
      <c r="J141" s="6">
        <v>0.26366972477064221</v>
      </c>
    </row>
    <row r="142" spans="3:10" x14ac:dyDescent="0.25">
      <c r="C142" s="11">
        <v>1</v>
      </c>
      <c r="D142" s="11" t="s">
        <v>54</v>
      </c>
      <c r="G142" s="6">
        <v>0.19230769230769235</v>
      </c>
      <c r="H142" s="6">
        <v>0.31761467889908257</v>
      </c>
      <c r="I142" s="6">
        <v>0.24614754098360656</v>
      </c>
      <c r="J142" s="6">
        <v>0.26366972477064221</v>
      </c>
    </row>
    <row r="143" spans="3:10" x14ac:dyDescent="0.25">
      <c r="C143" s="2">
        <v>1</v>
      </c>
      <c r="D143" s="2" t="s">
        <v>55</v>
      </c>
      <c r="G143" s="6">
        <v>9.6153846153846145E-2</v>
      </c>
      <c r="H143" s="6">
        <v>0.31761467889908257</v>
      </c>
      <c r="I143" s="6">
        <v>0.24614754098360656</v>
      </c>
      <c r="J143" s="6">
        <v>0.26366972477064221</v>
      </c>
    </row>
    <row r="144" spans="3:10" x14ac:dyDescent="0.25">
      <c r="C144" s="12">
        <v>1</v>
      </c>
      <c r="D144" s="12" t="s">
        <v>56</v>
      </c>
      <c r="G144" s="6">
        <v>0.19230769230769235</v>
      </c>
      <c r="H144" s="6">
        <v>0.21174311926605505</v>
      </c>
      <c r="I144" s="6">
        <v>0.24614754098360656</v>
      </c>
      <c r="J144" s="6">
        <v>0.17577981651376148</v>
      </c>
    </row>
    <row r="145" spans="3:10" x14ac:dyDescent="0.25">
      <c r="C145" s="12">
        <v>1</v>
      </c>
      <c r="D145" s="12" t="s">
        <v>57</v>
      </c>
      <c r="G145" s="6">
        <v>0.19230769230769235</v>
      </c>
      <c r="H145" s="6">
        <v>0.21174311926605505</v>
      </c>
      <c r="I145" s="6">
        <v>0.16409836065573771</v>
      </c>
      <c r="J145" s="6">
        <v>0.17577981651376148</v>
      </c>
    </row>
    <row r="146" spans="3:10" x14ac:dyDescent="0.25">
      <c r="C146" s="12">
        <v>1</v>
      </c>
      <c r="D146" s="12" t="s">
        <v>58</v>
      </c>
      <c r="G146" s="6">
        <v>0.19230769230769235</v>
      </c>
      <c r="H146" s="6">
        <v>0.31761467889908257</v>
      </c>
      <c r="I146" s="6">
        <v>0.16409836065573771</v>
      </c>
      <c r="J146" s="6">
        <v>0.26366972477064221</v>
      </c>
    </row>
    <row r="147" spans="3:10" x14ac:dyDescent="0.25">
      <c r="C147" s="12">
        <v>1</v>
      </c>
      <c r="D147" s="12" t="s">
        <v>59</v>
      </c>
      <c r="G147" s="6" t="s">
        <v>17</v>
      </c>
      <c r="H147" s="6">
        <v>0.21174311926605505</v>
      </c>
      <c r="I147" s="6" t="s">
        <v>17</v>
      </c>
      <c r="J147" s="6">
        <v>0.17577981651376148</v>
      </c>
    </row>
    <row r="148" spans="3:10" x14ac:dyDescent="0.25">
      <c r="C148" s="12">
        <v>2</v>
      </c>
      <c r="D148" s="12" t="s">
        <v>68</v>
      </c>
      <c r="G148" s="6">
        <v>9.6153846153846145E-2</v>
      </c>
      <c r="H148" s="6">
        <v>0.31761467889908257</v>
      </c>
      <c r="I148" s="6">
        <v>8.2049180327868856E-2</v>
      </c>
      <c r="J148" s="6">
        <v>0.26366972477064221</v>
      </c>
    </row>
    <row r="149" spans="3:10" x14ac:dyDescent="0.25">
      <c r="C149" s="9">
        <v>2</v>
      </c>
      <c r="D149" s="15" t="s">
        <v>69</v>
      </c>
      <c r="G149" s="6">
        <v>9.6153846153846145E-2</v>
      </c>
      <c r="H149" s="6">
        <v>0.21174311926605505</v>
      </c>
      <c r="I149" s="6">
        <v>0.16409836065573771</v>
      </c>
      <c r="J149" s="6">
        <v>0.17577981651376148</v>
      </c>
    </row>
    <row r="150" spans="3:10" x14ac:dyDescent="0.25">
      <c r="C150" s="2">
        <v>2</v>
      </c>
      <c r="D150" s="2" t="s">
        <v>70</v>
      </c>
      <c r="G150" s="6">
        <v>9.6153846153846145E-2</v>
      </c>
      <c r="H150" s="6">
        <v>0.21174311926605505</v>
      </c>
      <c r="I150" s="6">
        <v>0.24614754098360656</v>
      </c>
      <c r="J150" s="6">
        <v>0.17577981651376148</v>
      </c>
    </row>
    <row r="151" spans="3:10" x14ac:dyDescent="0.25">
      <c r="C151" s="2">
        <v>2</v>
      </c>
      <c r="D151" s="2" t="s">
        <v>70</v>
      </c>
      <c r="G151" s="6">
        <v>9.6153846153846145E-2</v>
      </c>
      <c r="H151" s="6">
        <v>0.21174311926605505</v>
      </c>
      <c r="I151" s="6">
        <v>0.24614754098360656</v>
      </c>
      <c r="J151" s="6">
        <v>0.17577981651376148</v>
      </c>
    </row>
    <row r="152" spans="3:10" x14ac:dyDescent="0.25">
      <c r="C152" s="2">
        <v>2</v>
      </c>
      <c r="D152" s="2" t="s">
        <v>71</v>
      </c>
      <c r="G152" s="6">
        <v>0.28846153846153849</v>
      </c>
      <c r="H152" s="6">
        <v>0.10587155963302752</v>
      </c>
      <c r="I152" s="6">
        <v>0.24614754098360656</v>
      </c>
      <c r="J152" s="6">
        <v>8.7889908256880728E-2</v>
      </c>
    </row>
    <row r="153" spans="3:10" x14ac:dyDescent="0.25">
      <c r="C153" s="2">
        <v>2</v>
      </c>
      <c r="D153" s="2" t="s">
        <v>72</v>
      </c>
      <c r="G153" s="6">
        <v>0.19230769230769235</v>
      </c>
      <c r="H153" s="6">
        <v>0.21174311926605505</v>
      </c>
      <c r="I153" s="6">
        <v>0.24614754098360656</v>
      </c>
      <c r="J153" s="6">
        <v>0.17577981651376148</v>
      </c>
    </row>
    <row r="154" spans="3:10" x14ac:dyDescent="0.25">
      <c r="C154" s="2">
        <v>3</v>
      </c>
      <c r="D154" s="2" t="s">
        <v>76</v>
      </c>
      <c r="G154" s="6">
        <v>9.6153846153846145E-2</v>
      </c>
      <c r="H154" s="6">
        <v>0.21174311926605505</v>
      </c>
      <c r="I154" s="6">
        <v>0.32819672131147543</v>
      </c>
      <c r="J154" s="6">
        <v>0.17577981651376148</v>
      </c>
    </row>
    <row r="155" spans="3:10" x14ac:dyDescent="0.25">
      <c r="C155" s="2">
        <v>3</v>
      </c>
      <c r="D155" s="2" t="s">
        <v>76</v>
      </c>
      <c r="G155" s="6">
        <v>9.6153846153846145E-2</v>
      </c>
      <c r="H155" s="6">
        <v>0.21174311926605505</v>
      </c>
      <c r="I155" s="6">
        <v>0.32819672131147543</v>
      </c>
      <c r="J155" s="6">
        <v>0.17577981651376148</v>
      </c>
    </row>
    <row r="156" spans="3:10" x14ac:dyDescent="0.25">
      <c r="C156" s="2">
        <v>3</v>
      </c>
      <c r="D156" s="2" t="s">
        <v>76</v>
      </c>
      <c r="G156" s="6">
        <v>9.6153846153846145E-2</v>
      </c>
      <c r="H156" s="6">
        <v>0.21174311926605505</v>
      </c>
      <c r="I156" s="6">
        <v>0.24614754098360656</v>
      </c>
      <c r="J156" s="6">
        <v>0.17577981651376148</v>
      </c>
    </row>
    <row r="157" spans="3:10" x14ac:dyDescent="0.25">
      <c r="C157" s="2">
        <v>3</v>
      </c>
      <c r="D157" s="2" t="s">
        <v>77</v>
      </c>
      <c r="G157" s="6">
        <v>0.19230769230769235</v>
      </c>
      <c r="H157" s="6">
        <v>0.31761467889908257</v>
      </c>
      <c r="I157" s="6">
        <v>0.24614754098360656</v>
      </c>
      <c r="J157" s="6">
        <v>0.26366972477064221</v>
      </c>
    </row>
    <row r="158" spans="3:10" x14ac:dyDescent="0.25">
      <c r="C158" s="2">
        <v>3</v>
      </c>
      <c r="D158" s="2" t="s">
        <v>77</v>
      </c>
      <c r="G158" s="6">
        <v>9.6153846153846145E-2</v>
      </c>
      <c r="H158" s="6">
        <v>0.21174311926605505</v>
      </c>
      <c r="I158" s="6">
        <v>0.24614754098360656</v>
      </c>
      <c r="J158" s="6">
        <v>0.17577981651376148</v>
      </c>
    </row>
    <row r="159" spans="3:10" x14ac:dyDescent="0.25">
      <c r="C159" s="2">
        <v>3</v>
      </c>
      <c r="D159" s="2" t="s">
        <v>78</v>
      </c>
      <c r="G159" s="6">
        <v>0.19230769230769235</v>
      </c>
      <c r="H159" s="6">
        <v>0.31761467889908257</v>
      </c>
      <c r="I159" s="6">
        <v>0.16409836065573771</v>
      </c>
      <c r="J159" s="6">
        <v>0.26366972477064221</v>
      </c>
    </row>
    <row r="160" spans="3:10" x14ac:dyDescent="0.25">
      <c r="C160" s="2">
        <v>3</v>
      </c>
      <c r="D160" s="2" t="s">
        <v>78</v>
      </c>
      <c r="G160" s="6">
        <v>0.19230769230769235</v>
      </c>
      <c r="H160" s="6">
        <v>0.21174311926605505</v>
      </c>
      <c r="I160" s="6">
        <v>0.16409836065573771</v>
      </c>
      <c r="J160" s="6">
        <v>0.17577981651376148</v>
      </c>
    </row>
    <row r="161" spans="3:10" x14ac:dyDescent="0.25">
      <c r="C161" s="2">
        <v>3</v>
      </c>
      <c r="D161" s="2" t="s">
        <v>78</v>
      </c>
      <c r="G161" s="6">
        <v>0.19230769230769235</v>
      </c>
      <c r="H161" s="6">
        <v>0.21174311926605505</v>
      </c>
      <c r="I161" s="6">
        <v>0.32819672131147543</v>
      </c>
      <c r="J161" s="6">
        <v>0.17577981651376148</v>
      </c>
    </row>
    <row r="162" spans="3:10" x14ac:dyDescent="0.25">
      <c r="C162" s="2">
        <v>3</v>
      </c>
      <c r="D162" s="8" t="s">
        <v>79</v>
      </c>
      <c r="G162" s="6">
        <v>0.19230769230769235</v>
      </c>
      <c r="H162" s="6">
        <v>0.31761467889908257</v>
      </c>
      <c r="I162" s="6">
        <v>0.24614754098360656</v>
      </c>
      <c r="J162" s="6">
        <v>0.26366972477064221</v>
      </c>
    </row>
    <row r="163" spans="3:10" x14ac:dyDescent="0.25">
      <c r="C163" s="2">
        <v>3</v>
      </c>
      <c r="D163" s="8" t="s">
        <v>79</v>
      </c>
      <c r="G163" s="6">
        <v>0.19230769230769235</v>
      </c>
      <c r="H163" s="6">
        <v>0.31761467889908257</v>
      </c>
      <c r="I163" s="6">
        <v>0.24614754098360656</v>
      </c>
      <c r="J163" s="6">
        <v>0.26366972477064221</v>
      </c>
    </row>
    <row r="164" spans="3:10" x14ac:dyDescent="0.25">
      <c r="C164" s="9">
        <v>4</v>
      </c>
      <c r="D164" s="9" t="s">
        <v>83</v>
      </c>
      <c r="G164" s="6">
        <v>0.19230769230769235</v>
      </c>
      <c r="H164" s="6">
        <v>0.31761467889908257</v>
      </c>
      <c r="I164" s="6">
        <v>0.32819672131147543</v>
      </c>
      <c r="J164" s="6">
        <v>0.26366972477064221</v>
      </c>
    </row>
    <row r="165" spans="3:10" x14ac:dyDescent="0.25">
      <c r="C165" s="2">
        <v>4</v>
      </c>
      <c r="D165" s="2" t="s">
        <v>84</v>
      </c>
      <c r="G165" s="6">
        <v>9.6153846153846145E-2</v>
      </c>
      <c r="H165" s="6">
        <v>0.21174311926605505</v>
      </c>
      <c r="I165" s="6">
        <v>0.24614754098360656</v>
      </c>
      <c r="J165" s="6">
        <v>0.17577981651376148</v>
      </c>
    </row>
    <row r="166" spans="3:10" x14ac:dyDescent="0.25">
      <c r="C166" s="2">
        <v>4</v>
      </c>
      <c r="D166" s="2" t="s">
        <v>85</v>
      </c>
      <c r="G166" s="6">
        <v>9.6153846153846145E-2</v>
      </c>
      <c r="H166" s="6">
        <v>0.31761467889908257</v>
      </c>
      <c r="I166" s="6">
        <v>0.24614754098360656</v>
      </c>
      <c r="J166" s="6">
        <v>0.26366972477064221</v>
      </c>
    </row>
    <row r="167" spans="3:10" x14ac:dyDescent="0.25">
      <c r="C167" s="2">
        <v>4</v>
      </c>
      <c r="D167" s="2" t="s">
        <v>85</v>
      </c>
      <c r="G167" s="6">
        <v>9.6153846153846145E-2</v>
      </c>
      <c r="H167" s="6">
        <v>0.21174311926605505</v>
      </c>
      <c r="I167" s="6">
        <v>0.32819672131147543</v>
      </c>
      <c r="J167" s="6">
        <v>0.17577981651376148</v>
      </c>
    </row>
    <row r="168" spans="3:10" x14ac:dyDescent="0.25">
      <c r="C168" s="2">
        <v>4</v>
      </c>
      <c r="D168" s="2" t="s">
        <v>86</v>
      </c>
      <c r="G168" s="6">
        <v>9.6153846153846145E-2</v>
      </c>
      <c r="H168" s="6">
        <v>0.10587155963302752</v>
      </c>
      <c r="I168" s="6">
        <v>0.24614754098360656</v>
      </c>
      <c r="J168" s="6">
        <v>8.7889908256880728E-2</v>
      </c>
    </row>
    <row r="169" spans="3:10" x14ac:dyDescent="0.25">
      <c r="C169" s="2">
        <v>4</v>
      </c>
      <c r="D169" s="2" t="s">
        <v>87</v>
      </c>
      <c r="G169" s="6">
        <v>0.19230769230769235</v>
      </c>
      <c r="H169" s="6">
        <v>0.10587155963302752</v>
      </c>
      <c r="I169" s="6">
        <v>0.16409836065573771</v>
      </c>
      <c r="J169" s="6">
        <v>8.7889908256880728E-2</v>
      </c>
    </row>
    <row r="170" spans="3:10" x14ac:dyDescent="0.25">
      <c r="C170" s="2">
        <v>4</v>
      </c>
      <c r="D170" s="2" t="s">
        <v>88</v>
      </c>
      <c r="G170" s="6">
        <v>0.28846153846153849</v>
      </c>
      <c r="H170" s="6">
        <v>0.21174311926605505</v>
      </c>
      <c r="I170" s="6">
        <v>0.16409836065573771</v>
      </c>
      <c r="J170" s="6">
        <v>0.17577981651376148</v>
      </c>
    </row>
    <row r="171" spans="3:10" x14ac:dyDescent="0.25">
      <c r="C171" s="2">
        <v>4</v>
      </c>
      <c r="D171" s="2" t="s">
        <v>89</v>
      </c>
      <c r="G171" s="6">
        <v>0.19230769230769235</v>
      </c>
      <c r="H171" s="6">
        <v>0.31761467889908257</v>
      </c>
      <c r="I171" s="6">
        <v>0.16409836065573771</v>
      </c>
      <c r="J171" s="6">
        <v>0.26366972477064221</v>
      </c>
    </row>
    <row r="172" spans="3:10" x14ac:dyDescent="0.25">
      <c r="C172" s="2">
        <v>4</v>
      </c>
      <c r="D172" s="2" t="s">
        <v>89</v>
      </c>
      <c r="G172" s="6" t="s">
        <v>17</v>
      </c>
      <c r="H172" s="6" t="s">
        <v>17</v>
      </c>
      <c r="I172" s="6" t="s">
        <v>17</v>
      </c>
      <c r="J172" s="6" t="s">
        <v>17</v>
      </c>
    </row>
    <row r="173" spans="3:10" x14ac:dyDescent="0.25">
      <c r="C173" s="2">
        <v>4</v>
      </c>
      <c r="D173" s="2" t="s">
        <v>90</v>
      </c>
      <c r="G173" s="6">
        <v>0.19230769230769235</v>
      </c>
      <c r="H173" s="6">
        <v>0.21174311926605505</v>
      </c>
      <c r="I173" s="6">
        <v>0.24614754098360656</v>
      </c>
      <c r="J173" s="6">
        <v>0.17577981651376148</v>
      </c>
    </row>
    <row r="174" spans="3:10" x14ac:dyDescent="0.25">
      <c r="C174" s="2">
        <v>4</v>
      </c>
      <c r="D174" s="2" t="s">
        <v>91</v>
      </c>
      <c r="G174" s="6">
        <v>0.19230769230769235</v>
      </c>
      <c r="H174" s="6">
        <v>0.31761467889908257</v>
      </c>
      <c r="I174" s="6">
        <v>0.32819672131147543</v>
      </c>
      <c r="J174" s="6">
        <v>0.26366972477064221</v>
      </c>
    </row>
    <row r="175" spans="3:10" x14ac:dyDescent="0.25">
      <c r="C175" s="2">
        <v>4</v>
      </c>
      <c r="D175" s="2" t="s">
        <v>91</v>
      </c>
      <c r="G175" s="6">
        <v>0.19230769230769235</v>
      </c>
      <c r="H175" s="6">
        <v>0.31761467889908257</v>
      </c>
      <c r="I175" s="6">
        <v>0.24614754098360656</v>
      </c>
      <c r="J175" s="6">
        <v>0.26366972477064221</v>
      </c>
    </row>
    <row r="176" spans="3:10" x14ac:dyDescent="0.25">
      <c r="C176" s="2">
        <v>4</v>
      </c>
      <c r="D176" s="2" t="s">
        <v>92</v>
      </c>
      <c r="G176" s="6" t="s">
        <v>17</v>
      </c>
      <c r="H176" s="6">
        <v>0.10587155963302752</v>
      </c>
      <c r="I176" s="6" t="s">
        <v>17</v>
      </c>
      <c r="J176" s="6">
        <v>8.7889908256880728E-2</v>
      </c>
    </row>
    <row r="177" spans="3:11" x14ac:dyDescent="0.25">
      <c r="C177" s="2"/>
      <c r="D177" s="2"/>
      <c r="G177" s="6">
        <f>SUM(G127:G176)</f>
        <v>7.5000000000000018</v>
      </c>
      <c r="H177" s="6">
        <f>SUM(H127:H176)</f>
        <v>11.54</v>
      </c>
      <c r="I177" s="6">
        <f>SUM(I127:I176)</f>
        <v>10.010000000000002</v>
      </c>
      <c r="J177" s="6">
        <f>SUM(J127:J176)</f>
        <v>9.58</v>
      </c>
      <c r="K177" s="6">
        <f>SUM(G177:J177)</f>
        <v>38.630000000000003</v>
      </c>
    </row>
    <row r="179" spans="3:11" x14ac:dyDescent="0.25">
      <c r="I179" s="24" t="s">
        <v>100</v>
      </c>
      <c r="J179" s="24"/>
      <c r="K179" s="23">
        <f>K115+K177</f>
        <v>107.68</v>
      </c>
    </row>
  </sheetData>
  <mergeCells count="1">
    <mergeCell ref="I179:J17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6</vt:i4>
      </vt:variant>
    </vt:vector>
  </HeadingPairs>
  <TitlesOfParts>
    <vt:vector size="7" baseType="lpstr">
      <vt:lpstr>Data Sheet</vt:lpstr>
      <vt:lpstr>Sep Summary</vt:lpstr>
      <vt:lpstr>Chart1-Elem</vt:lpstr>
      <vt:lpstr>Chart1-Elem (2)</vt:lpstr>
      <vt:lpstr>Chart2-Middle</vt:lpstr>
      <vt:lpstr>Chart3-High</vt:lpstr>
      <vt:lpstr>Chart4-Admin&amp;Oth</vt:lpstr>
    </vt:vector>
  </TitlesOfParts>
  <Company>City of Garland, TX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Lewis, Tyra</dc:creator>
  <cp:lastModifiedBy>Aijaz Khan</cp:lastModifiedBy>
  <cp:lastPrinted>2018-11-16T16:09:45Z</cp:lastPrinted>
  <dcterms:created xsi:type="dcterms:W3CDTF">2018-11-16T15:40:31Z</dcterms:created>
  <dcterms:modified xsi:type="dcterms:W3CDTF">2019-12-06T18:44:03Z</dcterms:modified>
</cp:coreProperties>
</file>